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1010" tabRatio="804"/>
  </bookViews>
  <sheets>
    <sheet name="REG" sheetId="4" r:id="rId1"/>
    <sheet name="PRESIDENC" sheetId="5" r:id="rId2"/>
    <sheet name="SECRET Y SINDIC" sheetId="234" r:id="rId3"/>
    <sheet name="OFIC MAY Y DES SOC" sheetId="6" r:id="rId4"/>
    <sheet name="REG CIV Y PROM ECON" sheetId="293" r:id="rId5"/>
    <sheet name="DES AGROP, ECOLOG" sheetId="225" r:id="rId6"/>
    <sheet name="CASA CULT" sheetId="294" r:id="rId7"/>
    <sheet name="DELEG" sheetId="11" r:id="rId8"/>
    <sheet name="RECAUD DELEG" sheetId="13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V" sheetId="290" r:id="rId17"/>
    <sheet name="SER PUB VI" sheetId="9" r:id="rId18"/>
    <sheet name="SER PUB VII" sheetId="69" r:id="rId19"/>
    <sheet name="SER PUB VIII" sheetId="226" r:id="rId20"/>
    <sheet name="EVENTUALES1" sheetId="164" r:id="rId21"/>
    <sheet name="N-SEG PUB I" sheetId="21" r:id="rId22"/>
    <sheet name="N-SEG PUB II" sheetId="22" r:id="rId23"/>
    <sheet name="N-SEG PUB III" sheetId="23" r:id="rId24"/>
    <sheet name="N-SEP PUBIV" sheetId="45" r:id="rId25"/>
    <sheet name="N SEP PUB V" sheetId="291" r:id="rId26"/>
    <sheet name="N SEG PUB VI" sheetId="295" r:id="rId27"/>
    <sheet name="PROT CIV I" sheetId="59" r:id="rId28"/>
    <sheet name="PROT CIV II" sheetId="292" r:id="rId29"/>
    <sheet name="TRANSITO" sheetId="252" r:id="rId30"/>
    <sheet name="BASEADO" sheetId="238" r:id="rId31"/>
  </sheets>
  <calcPr calcId="144525"/>
</workbook>
</file>

<file path=xl/calcChain.xml><?xml version="1.0" encoding="utf-8"?>
<calcChain xmlns="http://schemas.openxmlformats.org/spreadsheetml/2006/main">
  <c r="C98" i="238" l="1"/>
  <c r="I164" i="238" l="1"/>
  <c r="G164" i="238"/>
  <c r="E164" i="238"/>
  <c r="D164" i="238"/>
  <c r="C164" i="238"/>
  <c r="B164" i="238"/>
  <c r="J163" i="238"/>
  <c r="I163" i="238"/>
  <c r="G163" i="238"/>
  <c r="E163" i="238"/>
  <c r="D163" i="238"/>
  <c r="C163" i="238"/>
  <c r="B163" i="238"/>
  <c r="A164" i="238"/>
  <c r="A163" i="238"/>
  <c r="K9" i="295"/>
  <c r="J164" i="238" s="1"/>
  <c r="I9" i="295"/>
  <c r="H164" i="238" s="1"/>
  <c r="G9" i="295"/>
  <c r="F164" i="238" s="1"/>
  <c r="K8" i="295"/>
  <c r="I8" i="295"/>
  <c r="I14" i="295" s="1"/>
  <c r="G8" i="295"/>
  <c r="J14" i="295"/>
  <c r="H14" i="295"/>
  <c r="K14" i="295"/>
  <c r="G14" i="295" l="1"/>
  <c r="L8" i="295"/>
  <c r="K163" i="238" s="1"/>
  <c r="F163" i="238"/>
  <c r="H163" i="238"/>
  <c r="L9" i="295"/>
  <c r="L14" i="295" l="1"/>
  <c r="K164" i="238"/>
  <c r="I114" i="238"/>
  <c r="G114" i="238"/>
  <c r="E114" i="238"/>
  <c r="D114" i="238"/>
  <c r="C114" i="238"/>
  <c r="B114" i="238"/>
  <c r="A114" i="238"/>
  <c r="I34" i="238"/>
  <c r="G34" i="238"/>
  <c r="E34" i="238"/>
  <c r="D34" i="238"/>
  <c r="C34" i="238"/>
  <c r="B34" i="238"/>
  <c r="J14" i="291"/>
  <c r="H14" i="291"/>
  <c r="I33" i="238"/>
  <c r="G33" i="238"/>
  <c r="E33" i="238"/>
  <c r="D33" i="238"/>
  <c r="C33" i="238"/>
  <c r="B33" i="238"/>
  <c r="I32" i="238"/>
  <c r="G32" i="238"/>
  <c r="E32" i="238"/>
  <c r="D32" i="238"/>
  <c r="C32" i="238"/>
  <c r="B32" i="238"/>
  <c r="I31" i="238"/>
  <c r="G31" i="238"/>
  <c r="E31" i="238"/>
  <c r="D31" i="238"/>
  <c r="C31" i="238"/>
  <c r="B31" i="238"/>
  <c r="H16" i="21"/>
  <c r="K8" i="69"/>
  <c r="J114" i="238" s="1"/>
  <c r="I8" i="69"/>
  <c r="H114" i="238" s="1"/>
  <c r="G8" i="69"/>
  <c r="F114" i="238" s="1"/>
  <c r="K9" i="12"/>
  <c r="I9" i="12"/>
  <c r="G9" i="12"/>
  <c r="I35" i="238"/>
  <c r="G35" i="238"/>
  <c r="E35" i="238"/>
  <c r="D35" i="238"/>
  <c r="C35" i="238"/>
  <c r="B35" i="238"/>
  <c r="A35" i="238"/>
  <c r="A34" i="238"/>
  <c r="A33" i="238"/>
  <c r="A32" i="238"/>
  <c r="A31" i="238"/>
  <c r="I30" i="238"/>
  <c r="G30" i="238"/>
  <c r="E30" i="238"/>
  <c r="D30" i="238"/>
  <c r="C30" i="238"/>
  <c r="B30" i="238"/>
  <c r="A30" i="238"/>
  <c r="I12" i="294"/>
  <c r="G12" i="294"/>
  <c r="J11" i="294"/>
  <c r="J35" i="238" s="1"/>
  <c r="H11" i="294"/>
  <c r="H35" i="238" s="1"/>
  <c r="F11" i="294"/>
  <c r="F35" i="238" s="1"/>
  <c r="J10" i="294"/>
  <c r="J34" i="238" s="1"/>
  <c r="H10" i="294"/>
  <c r="H34" i="238" s="1"/>
  <c r="F10" i="294"/>
  <c r="J9" i="294"/>
  <c r="J33" i="238" s="1"/>
  <c r="H9" i="294"/>
  <c r="H33" i="238" s="1"/>
  <c r="F9" i="294"/>
  <c r="F33" i="238" s="1"/>
  <c r="J8" i="294"/>
  <c r="J32" i="238" s="1"/>
  <c r="H8" i="294"/>
  <c r="H32" i="238" s="1"/>
  <c r="F8" i="294"/>
  <c r="J7" i="294"/>
  <c r="J31" i="238" s="1"/>
  <c r="H7" i="294"/>
  <c r="F7" i="294"/>
  <c r="F31" i="238" s="1"/>
  <c r="I25" i="238"/>
  <c r="G25" i="238"/>
  <c r="E25" i="238"/>
  <c r="D25" i="238"/>
  <c r="C25" i="238"/>
  <c r="B25" i="238"/>
  <c r="A25" i="238"/>
  <c r="J29" i="238"/>
  <c r="I29" i="238"/>
  <c r="G29" i="238"/>
  <c r="E29" i="238"/>
  <c r="D29" i="238"/>
  <c r="C29" i="238"/>
  <c r="B29" i="238"/>
  <c r="J28" i="238"/>
  <c r="I28" i="238"/>
  <c r="G28" i="238"/>
  <c r="E28" i="238"/>
  <c r="D28" i="238"/>
  <c r="C28" i="238"/>
  <c r="B28" i="238"/>
  <c r="J27" i="238"/>
  <c r="I27" i="238"/>
  <c r="G27" i="238"/>
  <c r="E27" i="238"/>
  <c r="D27" i="238"/>
  <c r="C27" i="238"/>
  <c r="B27" i="238"/>
  <c r="I26" i="238"/>
  <c r="G26" i="238"/>
  <c r="E26" i="238"/>
  <c r="D26" i="238"/>
  <c r="C26" i="238"/>
  <c r="B26" i="238"/>
  <c r="A29" i="238"/>
  <c r="A28" i="238"/>
  <c r="A27" i="238"/>
  <c r="A26" i="238"/>
  <c r="J10" i="6"/>
  <c r="H10" i="6"/>
  <c r="I9" i="6"/>
  <c r="H25" i="238" s="1"/>
  <c r="K9" i="6"/>
  <c r="J25" i="238" s="1"/>
  <c r="G9" i="6"/>
  <c r="F25" i="238" s="1"/>
  <c r="J11" i="293"/>
  <c r="H11" i="293"/>
  <c r="I10" i="293"/>
  <c r="H29" i="238" s="1"/>
  <c r="G10" i="293"/>
  <c r="I9" i="293"/>
  <c r="H28" i="238" s="1"/>
  <c r="G9" i="293"/>
  <c r="I8" i="293"/>
  <c r="H27" i="238" s="1"/>
  <c r="G8" i="293"/>
  <c r="K7" i="293"/>
  <c r="J26" i="238" s="1"/>
  <c r="I7" i="293"/>
  <c r="H26" i="238" s="1"/>
  <c r="G7" i="293"/>
  <c r="F26" i="238" s="1"/>
  <c r="J162" i="238"/>
  <c r="I162" i="238"/>
  <c r="G162" i="238"/>
  <c r="E162" i="238"/>
  <c r="D162" i="238"/>
  <c r="C162" i="238"/>
  <c r="B162" i="238"/>
  <c r="J161" i="238"/>
  <c r="I161" i="238"/>
  <c r="G161" i="238"/>
  <c r="E161" i="238"/>
  <c r="D161" i="238"/>
  <c r="C161" i="238"/>
  <c r="B161" i="238"/>
  <c r="A162" i="238"/>
  <c r="A161" i="238"/>
  <c r="J12" i="294" l="1"/>
  <c r="K8" i="294"/>
  <c r="K32" i="238" s="1"/>
  <c r="H12" i="294"/>
  <c r="K10" i="294"/>
  <c r="K34" i="238" s="1"/>
  <c r="L9" i="12"/>
  <c r="F34" i="238"/>
  <c r="L8" i="293"/>
  <c r="K27" i="238" s="1"/>
  <c r="F12" i="294"/>
  <c r="F32" i="238"/>
  <c r="H31" i="238"/>
  <c r="L8" i="69"/>
  <c r="K114" i="238" s="1"/>
  <c r="L10" i="293"/>
  <c r="K29" i="238" s="1"/>
  <c r="L9" i="293"/>
  <c r="K28" i="238" s="1"/>
  <c r="K11" i="293"/>
  <c r="F27" i="238"/>
  <c r="I11" i="293"/>
  <c r="F28" i="238"/>
  <c r="F29" i="238"/>
  <c r="K10" i="6"/>
  <c r="K7" i="294"/>
  <c r="K9" i="294"/>
  <c r="K33" i="238" s="1"/>
  <c r="K11" i="294"/>
  <c r="K35" i="238" s="1"/>
  <c r="G11" i="293"/>
  <c r="L7" i="293"/>
  <c r="L9" i="6"/>
  <c r="K25" i="238" s="1"/>
  <c r="K26" i="238" l="1"/>
  <c r="L11" i="293"/>
  <c r="K31" i="238"/>
  <c r="K12" i="294"/>
  <c r="I10" i="291"/>
  <c r="H162" i="238" s="1"/>
  <c r="G10" i="291"/>
  <c r="I9" i="291"/>
  <c r="H161" i="238" s="1"/>
  <c r="G9" i="291"/>
  <c r="K8" i="291"/>
  <c r="K14" i="291" s="1"/>
  <c r="I8" i="291"/>
  <c r="G8" i="291"/>
  <c r="I14" i="291" l="1"/>
  <c r="L10" i="291"/>
  <c r="K162" i="238" s="1"/>
  <c r="F162" i="238"/>
  <c r="L9" i="291"/>
  <c r="K161" i="238" s="1"/>
  <c r="F161" i="238"/>
  <c r="L8" i="291"/>
  <c r="G14" i="291"/>
  <c r="J174" i="238"/>
  <c r="I174" i="238"/>
  <c r="G174" i="238"/>
  <c r="E174" i="238"/>
  <c r="D174" i="238"/>
  <c r="C174" i="238"/>
  <c r="B174" i="238"/>
  <c r="I173" i="238"/>
  <c r="G173" i="238"/>
  <c r="E173" i="238"/>
  <c r="D173" i="238"/>
  <c r="C173" i="238"/>
  <c r="B173" i="238"/>
  <c r="I172" i="238"/>
  <c r="G172" i="238"/>
  <c r="E172" i="238"/>
  <c r="D172" i="238"/>
  <c r="C172" i="238"/>
  <c r="B172" i="238"/>
  <c r="I171" i="238"/>
  <c r="G171" i="238"/>
  <c r="E171" i="238"/>
  <c r="D171" i="238"/>
  <c r="C171" i="238"/>
  <c r="B171" i="238"/>
  <c r="A174" i="238"/>
  <c r="A173" i="238"/>
  <c r="A172" i="238"/>
  <c r="A171" i="238"/>
  <c r="I170" i="238"/>
  <c r="G170" i="238"/>
  <c r="E170" i="238"/>
  <c r="D170" i="238"/>
  <c r="C170" i="238"/>
  <c r="B170" i="238"/>
  <c r="A170" i="238"/>
  <c r="J158" i="238"/>
  <c r="I158" i="238"/>
  <c r="G158" i="238"/>
  <c r="E158" i="238"/>
  <c r="D158" i="238"/>
  <c r="C158" i="238"/>
  <c r="B158" i="238"/>
  <c r="A158" i="238"/>
  <c r="I71" i="238"/>
  <c r="G71" i="238"/>
  <c r="E71" i="238"/>
  <c r="D71" i="238"/>
  <c r="C71" i="238"/>
  <c r="B71" i="238"/>
  <c r="A71" i="238"/>
  <c r="J13" i="292"/>
  <c r="H13" i="292"/>
  <c r="I12" i="292"/>
  <c r="H174" i="238" s="1"/>
  <c r="G12" i="292"/>
  <c r="F174" i="238" s="1"/>
  <c r="K11" i="292"/>
  <c r="J173" i="238" s="1"/>
  <c r="I11" i="292"/>
  <c r="H173" i="238" s="1"/>
  <c r="G11" i="292"/>
  <c r="K10" i="292"/>
  <c r="J172" i="238" s="1"/>
  <c r="I10" i="292"/>
  <c r="H172" i="238" s="1"/>
  <c r="G10" i="292"/>
  <c r="K9" i="292"/>
  <c r="J171" i="238" s="1"/>
  <c r="I9" i="292"/>
  <c r="H171" i="238" s="1"/>
  <c r="G9" i="292"/>
  <c r="F171" i="238" s="1"/>
  <c r="K8" i="292"/>
  <c r="I8" i="292"/>
  <c r="H170" i="238" s="1"/>
  <c r="G8" i="292"/>
  <c r="I16" i="45"/>
  <c r="H158" i="238" s="1"/>
  <c r="G16" i="45"/>
  <c r="F158" i="238" s="1"/>
  <c r="L11" i="292" l="1"/>
  <c r="K173" i="238" s="1"/>
  <c r="L14" i="291"/>
  <c r="I13" i="292"/>
  <c r="L16" i="45"/>
  <c r="K158" i="238" s="1"/>
  <c r="L8" i="292"/>
  <c r="K13" i="292"/>
  <c r="L10" i="292"/>
  <c r="K172" i="238" s="1"/>
  <c r="F170" i="238"/>
  <c r="J170" i="238"/>
  <c r="F172" i="238"/>
  <c r="F173" i="238"/>
  <c r="G13" i="292"/>
  <c r="L9" i="292"/>
  <c r="K171" i="238" s="1"/>
  <c r="L12" i="292"/>
  <c r="K174" i="238" s="1"/>
  <c r="K170" i="238" l="1"/>
  <c r="L13" i="292"/>
  <c r="J160" i="238"/>
  <c r="I160" i="238"/>
  <c r="G160" i="238"/>
  <c r="E160" i="238"/>
  <c r="D160" i="238"/>
  <c r="C160" i="238"/>
  <c r="B160" i="238"/>
  <c r="A160" i="238"/>
  <c r="H160" i="238"/>
  <c r="F160" i="238"/>
  <c r="K160" i="238" l="1"/>
  <c r="A56" i="238" l="1"/>
  <c r="B56" i="238"/>
  <c r="C56" i="238"/>
  <c r="D56" i="238"/>
  <c r="E56" i="238"/>
  <c r="G56" i="238"/>
  <c r="I56" i="238"/>
  <c r="K56" i="238" l="1"/>
  <c r="J56" i="238"/>
  <c r="H56" i="238"/>
  <c r="F56" i="238"/>
  <c r="K12" i="59"/>
  <c r="I12" i="59"/>
  <c r="G12" i="59"/>
  <c r="K11" i="59"/>
  <c r="I11" i="59"/>
  <c r="G11" i="59"/>
  <c r="K10" i="59"/>
  <c r="I10" i="59"/>
  <c r="G10" i="59"/>
  <c r="K9" i="59"/>
  <c r="I9" i="59"/>
  <c r="G9" i="59"/>
  <c r="L12" i="59" l="1"/>
  <c r="L10" i="59"/>
  <c r="L9" i="59"/>
  <c r="L11" i="59"/>
  <c r="A150" i="238" l="1"/>
  <c r="B150" i="238"/>
  <c r="C150" i="238"/>
  <c r="D150" i="238"/>
  <c r="E150" i="238"/>
  <c r="G150" i="238"/>
  <c r="I150" i="238"/>
  <c r="A123" i="238"/>
  <c r="B123" i="238"/>
  <c r="C123" i="238"/>
  <c r="D123" i="238"/>
  <c r="E123" i="238"/>
  <c r="G123" i="238"/>
  <c r="I123" i="238"/>
  <c r="A124" i="238"/>
  <c r="B124" i="238"/>
  <c r="C124" i="238"/>
  <c r="D124" i="238"/>
  <c r="E124" i="238"/>
  <c r="G124" i="238"/>
  <c r="I124" i="238"/>
  <c r="A105" i="238"/>
  <c r="B105" i="238"/>
  <c r="C105" i="238"/>
  <c r="D105" i="238"/>
  <c r="E105" i="238"/>
  <c r="G105" i="238"/>
  <c r="I105" i="238"/>
  <c r="A106" i="238"/>
  <c r="B106" i="238"/>
  <c r="C106" i="238"/>
  <c r="D106" i="238"/>
  <c r="E106" i="238"/>
  <c r="G106" i="238"/>
  <c r="I106" i="238"/>
  <c r="A107" i="238"/>
  <c r="B107" i="238"/>
  <c r="C107" i="238"/>
  <c r="D107" i="238"/>
  <c r="E107" i="238"/>
  <c r="G107" i="238"/>
  <c r="I107" i="238"/>
  <c r="A108" i="238"/>
  <c r="B108" i="238"/>
  <c r="C108" i="238"/>
  <c r="D108" i="238"/>
  <c r="E108" i="238"/>
  <c r="G108" i="238"/>
  <c r="I108" i="238"/>
  <c r="B104" i="238"/>
  <c r="C104" i="238"/>
  <c r="D104" i="238"/>
  <c r="E104" i="238"/>
  <c r="G104" i="238"/>
  <c r="I104" i="238"/>
  <c r="A104" i="238"/>
  <c r="A95" i="238"/>
  <c r="B95" i="238"/>
  <c r="C95" i="238"/>
  <c r="D95" i="238"/>
  <c r="E95" i="238"/>
  <c r="G95" i="238"/>
  <c r="I95" i="238"/>
  <c r="H18" i="45"/>
  <c r="J18" i="45"/>
  <c r="H15" i="23"/>
  <c r="J15" i="23"/>
  <c r="J16" i="21"/>
  <c r="H17" i="22"/>
  <c r="J17" i="22"/>
  <c r="K8" i="23"/>
  <c r="I8" i="23"/>
  <c r="G8" i="23"/>
  <c r="K8" i="45"/>
  <c r="J150" i="238" s="1"/>
  <c r="I8" i="45"/>
  <c r="H150" i="238" s="1"/>
  <c r="G8" i="45"/>
  <c r="H14" i="290"/>
  <c r="J14" i="290"/>
  <c r="H16" i="19"/>
  <c r="J16" i="19"/>
  <c r="K16" i="19"/>
  <c r="H14" i="15"/>
  <c r="J14" i="15"/>
  <c r="H15" i="13"/>
  <c r="J15" i="13"/>
  <c r="H19" i="11"/>
  <c r="J19" i="11"/>
  <c r="H8" i="225"/>
  <c r="J8" i="225"/>
  <c r="H11" i="234"/>
  <c r="J11" i="234"/>
  <c r="A88" i="238"/>
  <c r="B88" i="238"/>
  <c r="C88" i="238"/>
  <c r="D88" i="238"/>
  <c r="E88" i="238"/>
  <c r="G88" i="238"/>
  <c r="I88" i="238"/>
  <c r="J88" i="238"/>
  <c r="I10" i="18"/>
  <c r="H88" i="238" s="1"/>
  <c r="G10" i="18"/>
  <c r="K8" i="164"/>
  <c r="I8" i="164"/>
  <c r="G8" i="164"/>
  <c r="K7" i="164"/>
  <c r="I7" i="164"/>
  <c r="G7" i="164"/>
  <c r="K13" i="290"/>
  <c r="J108" i="238" s="1"/>
  <c r="I13" i="290"/>
  <c r="H108" i="238" s="1"/>
  <c r="G13" i="290"/>
  <c r="F108" i="238" s="1"/>
  <c r="K12" i="290"/>
  <c r="J107" i="238" s="1"/>
  <c r="I12" i="290"/>
  <c r="H107" i="238" s="1"/>
  <c r="G12" i="290"/>
  <c r="F107" i="238" s="1"/>
  <c r="K11" i="290"/>
  <c r="J106" i="238" s="1"/>
  <c r="I11" i="290"/>
  <c r="H106" i="238" s="1"/>
  <c r="G11" i="290"/>
  <c r="F106" i="238" s="1"/>
  <c r="K10" i="290"/>
  <c r="J105" i="238" s="1"/>
  <c r="I10" i="290"/>
  <c r="H105" i="238" s="1"/>
  <c r="G10" i="290"/>
  <c r="K9" i="290"/>
  <c r="J104" i="238" s="1"/>
  <c r="I9" i="290"/>
  <c r="H104" i="238" s="1"/>
  <c r="G9" i="290"/>
  <c r="F104" i="238" s="1"/>
  <c r="B67" i="238"/>
  <c r="A67" i="238"/>
  <c r="C67" i="238"/>
  <c r="D67" i="238"/>
  <c r="E67" i="238"/>
  <c r="G67" i="238"/>
  <c r="I67" i="238"/>
  <c r="K13" i="15"/>
  <c r="K14" i="15" s="1"/>
  <c r="I13" i="15"/>
  <c r="G13" i="15"/>
  <c r="F67" i="238" s="1"/>
  <c r="K17" i="18"/>
  <c r="I17" i="18"/>
  <c r="G17" i="18"/>
  <c r="A41" i="238"/>
  <c r="B41" i="238"/>
  <c r="C41" i="238"/>
  <c r="D41" i="238"/>
  <c r="E41" i="238"/>
  <c r="G41" i="238"/>
  <c r="I41" i="238"/>
  <c r="K13" i="11"/>
  <c r="J41" i="238" s="1"/>
  <c r="I13" i="11"/>
  <c r="H41" i="238" s="1"/>
  <c r="G13" i="11"/>
  <c r="F41" i="238" s="1"/>
  <c r="A51" i="238"/>
  <c r="B51" i="238"/>
  <c r="C51" i="238"/>
  <c r="D51" i="238"/>
  <c r="E51" i="238"/>
  <c r="G51" i="238"/>
  <c r="I51" i="238"/>
  <c r="K12" i="13"/>
  <c r="J51" i="238" s="1"/>
  <c r="I12" i="13"/>
  <c r="H51" i="238" s="1"/>
  <c r="G12" i="13"/>
  <c r="A22" i="238"/>
  <c r="B22" i="238"/>
  <c r="C22" i="238"/>
  <c r="D22" i="238"/>
  <c r="E22" i="238"/>
  <c r="G22" i="238"/>
  <c r="I22" i="238"/>
  <c r="K10" i="234"/>
  <c r="I10" i="234"/>
  <c r="G10" i="234"/>
  <c r="L12" i="13" l="1"/>
  <c r="K51" i="238" s="1"/>
  <c r="L17" i="18"/>
  <c r="K95" i="238" s="1"/>
  <c r="F51" i="238"/>
  <c r="L8" i="45"/>
  <c r="K150" i="238" s="1"/>
  <c r="L10" i="18"/>
  <c r="J95" i="238"/>
  <c r="H95" i="238"/>
  <c r="F95" i="238"/>
  <c r="F88" i="238"/>
  <c r="L13" i="15"/>
  <c r="J67" i="238"/>
  <c r="H67" i="238"/>
  <c r="L8" i="164"/>
  <c r="K124" i="238" s="1"/>
  <c r="J124" i="238"/>
  <c r="H124" i="238"/>
  <c r="F124" i="238"/>
  <c r="J123" i="238"/>
  <c r="H123" i="238"/>
  <c r="F123" i="238"/>
  <c r="L10" i="234"/>
  <c r="J22" i="238"/>
  <c r="H22" i="238"/>
  <c r="F22" i="238"/>
  <c r="F150" i="238"/>
  <c r="I14" i="290"/>
  <c r="L10" i="290"/>
  <c r="F105" i="238"/>
  <c r="L11" i="290"/>
  <c r="K14" i="290"/>
  <c r="G14" i="290"/>
  <c r="L8" i="23"/>
  <c r="L7" i="164"/>
  <c r="L9" i="164" s="1"/>
  <c r="L13" i="290"/>
  <c r="L9" i="290"/>
  <c r="L12" i="290"/>
  <c r="L13" i="11"/>
  <c r="K41" i="238" s="1"/>
  <c r="A134" i="238"/>
  <c r="B134" i="238"/>
  <c r="C134" i="238"/>
  <c r="D134" i="238"/>
  <c r="E134" i="238"/>
  <c r="G134" i="238"/>
  <c r="I134" i="238"/>
  <c r="J134" i="238"/>
  <c r="I8" i="22"/>
  <c r="G8" i="22"/>
  <c r="L14" i="290" l="1"/>
  <c r="K88" i="238"/>
  <c r="F134" i="238"/>
  <c r="K67" i="238"/>
  <c r="K123" i="238"/>
  <c r="K22" i="238"/>
  <c r="K108" i="238"/>
  <c r="K106" i="238"/>
  <c r="K107" i="238"/>
  <c r="K104" i="238"/>
  <c r="K105" i="238"/>
  <c r="H134" i="238"/>
  <c r="L8" i="22"/>
  <c r="K134" i="238" l="1"/>
  <c r="A159" i="238"/>
  <c r="B159" i="238"/>
  <c r="C159" i="238"/>
  <c r="D159" i="238"/>
  <c r="E159" i="238"/>
  <c r="G159" i="238"/>
  <c r="I159" i="238"/>
  <c r="J159" i="238"/>
  <c r="G17" i="45" l="1"/>
  <c r="F159" i="238" s="1"/>
  <c r="I17" i="45"/>
  <c r="H159" i="238" s="1"/>
  <c r="L17" i="45" l="1"/>
  <c r="K159" i="238" l="1"/>
  <c r="A143" i="238" l="1"/>
  <c r="B143" i="238"/>
  <c r="C143" i="238"/>
  <c r="D143" i="238"/>
  <c r="E143" i="238"/>
  <c r="F143" i="238"/>
  <c r="G143" i="238"/>
  <c r="H143" i="238"/>
  <c r="I143" i="238"/>
  <c r="J143" i="238"/>
  <c r="K143" i="238"/>
  <c r="A133" i="238"/>
  <c r="B133" i="238"/>
  <c r="C133" i="238"/>
  <c r="D133" i="238"/>
  <c r="E133" i="238"/>
  <c r="G133" i="238"/>
  <c r="I133" i="238"/>
  <c r="J133" i="238"/>
  <c r="O9" i="21" l="1"/>
  <c r="O8" i="21"/>
  <c r="I15" i="21" l="1"/>
  <c r="G15" i="21"/>
  <c r="F133" i="238" l="1"/>
  <c r="H133" i="238"/>
  <c r="L15" i="21"/>
  <c r="K133" i="238" l="1"/>
  <c r="P9" i="21" l="1"/>
  <c r="P11" i="21"/>
  <c r="O9" i="22"/>
  <c r="P15" i="22"/>
  <c r="P14" i="22"/>
  <c r="O16" i="22"/>
  <c r="O7" i="22"/>
  <c r="O12" i="22"/>
  <c r="O14" i="22" s="1"/>
  <c r="I15" i="45"/>
  <c r="A157" i="238"/>
  <c r="B157" i="238"/>
  <c r="C157" i="238"/>
  <c r="D157" i="238"/>
  <c r="E157" i="238"/>
  <c r="G157" i="238"/>
  <c r="I157" i="238"/>
  <c r="J157" i="238"/>
  <c r="G15" i="45"/>
  <c r="F157" i="238" l="1"/>
  <c r="L15" i="45"/>
  <c r="H157" i="238"/>
  <c r="A169" i="238"/>
  <c r="B169" i="238"/>
  <c r="C169" i="238"/>
  <c r="D169" i="238"/>
  <c r="E169" i="238"/>
  <c r="G169" i="238"/>
  <c r="I169" i="238"/>
  <c r="H169" i="238"/>
  <c r="J169" i="238"/>
  <c r="G14" i="23"/>
  <c r="I14" i="23"/>
  <c r="K14" i="23"/>
  <c r="F169" i="238" l="1"/>
  <c r="K157" i="238"/>
  <c r="L14" i="23"/>
  <c r="K169" i="238" l="1"/>
  <c r="J7" i="238"/>
  <c r="J8" i="238"/>
  <c r="J9" i="238"/>
  <c r="J10" i="238"/>
  <c r="J11" i="238"/>
  <c r="J12" i="238"/>
  <c r="J13" i="238"/>
  <c r="B6" i="238"/>
  <c r="C6" i="238"/>
  <c r="D6" i="238"/>
  <c r="E6" i="238"/>
  <c r="G6" i="238"/>
  <c r="I6" i="238"/>
  <c r="J6" i="238"/>
  <c r="K9" i="16"/>
  <c r="L9" i="16" s="1"/>
  <c r="E125" i="238" l="1"/>
  <c r="I125" i="238"/>
  <c r="G125" i="238"/>
  <c r="A156" i="238" l="1"/>
  <c r="B156" i="238"/>
  <c r="C156" i="238"/>
  <c r="D156" i="238"/>
  <c r="E156" i="238"/>
  <c r="G156" i="238"/>
  <c r="I156" i="238"/>
  <c r="G14" i="45"/>
  <c r="I14" i="45"/>
  <c r="H156" i="238" s="1"/>
  <c r="K14" i="45"/>
  <c r="J156" i="238" s="1"/>
  <c r="A144" i="238"/>
  <c r="B144" i="238"/>
  <c r="C144" i="238"/>
  <c r="D144" i="238"/>
  <c r="E144" i="238"/>
  <c r="G144" i="238"/>
  <c r="I144" i="238"/>
  <c r="A145" i="238"/>
  <c r="B145" i="238"/>
  <c r="C145" i="238"/>
  <c r="D145" i="238"/>
  <c r="E145" i="238"/>
  <c r="G145" i="238"/>
  <c r="I145" i="238"/>
  <c r="A146" i="238"/>
  <c r="B146" i="238"/>
  <c r="C146" i="238"/>
  <c r="D146" i="238"/>
  <c r="E146" i="238"/>
  <c r="G146" i="238"/>
  <c r="I146" i="238"/>
  <c r="A147" i="238"/>
  <c r="B147" i="238"/>
  <c r="C147" i="238"/>
  <c r="D147" i="238"/>
  <c r="E147" i="238"/>
  <c r="G147" i="238"/>
  <c r="I147" i="238"/>
  <c r="A148" i="238"/>
  <c r="B148" i="238"/>
  <c r="C148" i="238"/>
  <c r="D148" i="238"/>
  <c r="E148" i="238"/>
  <c r="G148" i="238"/>
  <c r="I148" i="238"/>
  <c r="G11" i="45"/>
  <c r="I11" i="45"/>
  <c r="K11" i="45"/>
  <c r="G12" i="45"/>
  <c r="I12" i="45"/>
  <c r="K12" i="45"/>
  <c r="G13" i="45"/>
  <c r="I13" i="45"/>
  <c r="K13" i="45"/>
  <c r="G13" i="23"/>
  <c r="I13" i="23"/>
  <c r="H148" i="238" s="1"/>
  <c r="K13" i="23"/>
  <c r="J148" i="238" s="1"/>
  <c r="G12" i="23"/>
  <c r="I12" i="23"/>
  <c r="H147" i="238" s="1"/>
  <c r="K12" i="23"/>
  <c r="J147" i="238" s="1"/>
  <c r="G16" i="22"/>
  <c r="I16" i="22"/>
  <c r="K16" i="22"/>
  <c r="G15" i="22"/>
  <c r="I15" i="22"/>
  <c r="K15" i="22"/>
  <c r="K17" i="22" s="1"/>
  <c r="L11" i="45" l="1"/>
  <c r="L15" i="22"/>
  <c r="L12" i="23"/>
  <c r="K147" i="238" s="1"/>
  <c r="L12" i="45"/>
  <c r="L14" i="45"/>
  <c r="L13" i="45"/>
  <c r="L13" i="23"/>
  <c r="L16" i="22"/>
  <c r="F156" i="238"/>
  <c r="F147" i="238"/>
  <c r="F148" i="238"/>
  <c r="K148" i="238" l="1"/>
  <c r="K156" i="238"/>
  <c r="A129" i="238" l="1"/>
  <c r="B129" i="238"/>
  <c r="C129" i="238"/>
  <c r="D129" i="238"/>
  <c r="E129" i="238"/>
  <c r="G129" i="238"/>
  <c r="I129" i="238"/>
  <c r="K11" i="21"/>
  <c r="I11" i="21"/>
  <c r="G11" i="21"/>
  <c r="A120" i="238"/>
  <c r="B120" i="238"/>
  <c r="C120" i="238"/>
  <c r="D120" i="238"/>
  <c r="E120" i="238"/>
  <c r="G120" i="238"/>
  <c r="I120" i="238"/>
  <c r="A121" i="238"/>
  <c r="B121" i="238"/>
  <c r="C121" i="238"/>
  <c r="D121" i="238"/>
  <c r="E121" i="238"/>
  <c r="G121" i="238"/>
  <c r="I121" i="238"/>
  <c r="J121" i="238"/>
  <c r="A117" i="238"/>
  <c r="B117" i="238"/>
  <c r="C117" i="238"/>
  <c r="D117" i="238"/>
  <c r="E117" i="238"/>
  <c r="G117" i="238"/>
  <c r="I117" i="238"/>
  <c r="B116" i="238"/>
  <c r="C116" i="238"/>
  <c r="D116" i="238"/>
  <c r="E116" i="238"/>
  <c r="G116" i="238"/>
  <c r="I116" i="238"/>
  <c r="J116" i="238"/>
  <c r="A112" i="238"/>
  <c r="B112" i="238"/>
  <c r="C112" i="238"/>
  <c r="D112" i="238"/>
  <c r="E112" i="238"/>
  <c r="G112" i="238"/>
  <c r="I112" i="238"/>
  <c r="A111" i="238"/>
  <c r="B111" i="238"/>
  <c r="C111" i="238"/>
  <c r="D111" i="238"/>
  <c r="E111" i="238"/>
  <c r="G111" i="238"/>
  <c r="I111" i="238"/>
  <c r="A75" i="238"/>
  <c r="B75" i="238"/>
  <c r="C75" i="238"/>
  <c r="D75" i="238"/>
  <c r="E75" i="238"/>
  <c r="G75" i="238"/>
  <c r="I75" i="238"/>
  <c r="J75" i="238"/>
  <c r="A72" i="238"/>
  <c r="B72" i="238"/>
  <c r="C72" i="238"/>
  <c r="D72" i="238"/>
  <c r="E72" i="238"/>
  <c r="G72" i="238"/>
  <c r="I72" i="238"/>
  <c r="A60" i="238"/>
  <c r="B60" i="238"/>
  <c r="C60" i="238"/>
  <c r="D60" i="238"/>
  <c r="E60" i="238"/>
  <c r="G60" i="238"/>
  <c r="I60" i="238"/>
  <c r="A49" i="238"/>
  <c r="B49" i="238"/>
  <c r="C49" i="238"/>
  <c r="D49" i="238"/>
  <c r="E49" i="238"/>
  <c r="G49" i="238"/>
  <c r="I49" i="238"/>
  <c r="J49" i="238"/>
  <c r="D20" i="238"/>
  <c r="E20" i="238"/>
  <c r="G20" i="238"/>
  <c r="I20" i="238"/>
  <c r="C20" i="238"/>
  <c r="B20" i="238"/>
  <c r="A20" i="238"/>
  <c r="L11" i="21" l="1"/>
  <c r="F129" i="238"/>
  <c r="J129" i="238"/>
  <c r="H129" i="238"/>
  <c r="K129" i="238" l="1"/>
  <c r="I13" i="21"/>
  <c r="G13" i="21"/>
  <c r="I11" i="69"/>
  <c r="G11" i="69"/>
  <c r="K11" i="69"/>
  <c r="K13" i="21"/>
  <c r="K11" i="9"/>
  <c r="J112" i="238" s="1"/>
  <c r="I11" i="9"/>
  <c r="H112" i="238" s="1"/>
  <c r="G11" i="9"/>
  <c r="K10" i="9"/>
  <c r="J111" i="238" s="1"/>
  <c r="I10" i="9"/>
  <c r="H111" i="238" s="1"/>
  <c r="G10" i="9"/>
  <c r="K11" i="16"/>
  <c r="I11" i="16"/>
  <c r="H72" i="238" s="1"/>
  <c r="G11" i="16"/>
  <c r="H11" i="226"/>
  <c r="J11" i="226"/>
  <c r="I8" i="226"/>
  <c r="H120" i="238" s="1"/>
  <c r="G8" i="226"/>
  <c r="L8" i="226" s="1"/>
  <c r="K8" i="226"/>
  <c r="J120" i="238" s="1"/>
  <c r="I9" i="226"/>
  <c r="H121" i="238" s="1"/>
  <c r="G9" i="226"/>
  <c r="H15" i="16"/>
  <c r="J15" i="16"/>
  <c r="I14" i="16"/>
  <c r="G14" i="16"/>
  <c r="I8" i="14"/>
  <c r="K8" i="14"/>
  <c r="G8" i="14"/>
  <c r="G10" i="13"/>
  <c r="I10" i="13"/>
  <c r="G8" i="234"/>
  <c r="I8" i="234"/>
  <c r="H20" i="238" s="1"/>
  <c r="K8" i="234"/>
  <c r="J20" i="238" s="1"/>
  <c r="L11" i="16" l="1"/>
  <c r="L9" i="226"/>
  <c r="L10" i="9"/>
  <c r="L11" i="69"/>
  <c r="L14" i="16"/>
  <c r="H75" i="238"/>
  <c r="J60" i="238"/>
  <c r="L8" i="14"/>
  <c r="H60" i="238"/>
  <c r="L8" i="234"/>
  <c r="L11" i="9"/>
  <c r="L13" i="21"/>
  <c r="H49" i="238"/>
  <c r="L10" i="13"/>
  <c r="F112" i="238"/>
  <c r="L112" i="238" s="1"/>
  <c r="F60" i="238"/>
  <c r="L60" i="238" s="1"/>
  <c r="L34" i="238"/>
  <c r="F20" i="238"/>
  <c r="L20" i="238" s="1"/>
  <c r="J72" i="238"/>
  <c r="L106" i="238"/>
  <c r="L105" i="238"/>
  <c r="F120" i="238"/>
  <c r="L120" i="238" s="1"/>
  <c r="F49" i="238"/>
  <c r="L49" i="238" s="1"/>
  <c r="F121" i="238"/>
  <c r="L121" i="238" s="1"/>
  <c r="L104" i="238"/>
  <c r="F75" i="238"/>
  <c r="F72" i="238"/>
  <c r="L72" i="238" s="1"/>
  <c r="J117" i="238"/>
  <c r="H117" i="238"/>
  <c r="F117" i="238"/>
  <c r="F111" i="238"/>
  <c r="L111" i="238" s="1"/>
  <c r="K20" i="238" l="1"/>
  <c r="K49" i="238"/>
  <c r="K60" i="238"/>
  <c r="K121" i="238"/>
  <c r="K120" i="238"/>
  <c r="K111" i="238"/>
  <c r="K112" i="238"/>
  <c r="K72" i="238"/>
  <c r="K75" i="238"/>
  <c r="K117" i="238"/>
  <c r="I154" i="238" l="1"/>
  <c r="G154" i="238"/>
  <c r="E154" i="238"/>
  <c r="D154" i="238"/>
  <c r="C154" i="238"/>
  <c r="B154" i="238"/>
  <c r="I153" i="238"/>
  <c r="G153" i="238"/>
  <c r="E153" i="238"/>
  <c r="D153" i="238"/>
  <c r="C153" i="238"/>
  <c r="B153" i="238"/>
  <c r="I155" i="238" l="1"/>
  <c r="G155" i="238"/>
  <c r="E155" i="238"/>
  <c r="D155" i="238"/>
  <c r="C155" i="238"/>
  <c r="B155" i="238"/>
  <c r="A155" i="238"/>
  <c r="J155" i="238"/>
  <c r="J154" i="238"/>
  <c r="J153" i="238"/>
  <c r="H155" i="238"/>
  <c r="K155" i="238" l="1"/>
  <c r="F155" i="238"/>
  <c r="L155" i="238" s="1"/>
  <c r="I175" i="238" l="1"/>
  <c r="G175" i="238"/>
  <c r="E175" i="238"/>
  <c r="D175" i="238"/>
  <c r="C175" i="238"/>
  <c r="B175" i="238"/>
  <c r="A175" i="238"/>
  <c r="I151" i="238"/>
  <c r="G151" i="238"/>
  <c r="E151" i="238"/>
  <c r="D151" i="238"/>
  <c r="C151" i="238"/>
  <c r="B151" i="238"/>
  <c r="I149" i="238"/>
  <c r="G149" i="238"/>
  <c r="E149" i="238"/>
  <c r="D149" i="238"/>
  <c r="C149" i="238"/>
  <c r="B149" i="238"/>
  <c r="I168" i="238"/>
  <c r="G168" i="238"/>
  <c r="E168" i="238"/>
  <c r="D168" i="238"/>
  <c r="C168" i="238"/>
  <c r="B168" i="238"/>
  <c r="I167" i="238"/>
  <c r="G167" i="238"/>
  <c r="E167" i="238"/>
  <c r="D167" i="238"/>
  <c r="C167" i="238"/>
  <c r="B167" i="238"/>
  <c r="I166" i="238"/>
  <c r="G166" i="238"/>
  <c r="E166" i="238"/>
  <c r="D166" i="238"/>
  <c r="C166" i="238"/>
  <c r="B166" i="238"/>
  <c r="I165" i="238"/>
  <c r="G165" i="238"/>
  <c r="E165" i="238"/>
  <c r="D165" i="238"/>
  <c r="C165" i="238"/>
  <c r="B165" i="238"/>
  <c r="A152" i="238"/>
  <c r="A151" i="238"/>
  <c r="A149" i="238"/>
  <c r="J140" i="238"/>
  <c r="I140" i="238"/>
  <c r="G140" i="238"/>
  <c r="E140" i="238"/>
  <c r="D140" i="238"/>
  <c r="C140" i="238"/>
  <c r="B140" i="238"/>
  <c r="A140" i="238"/>
  <c r="J128" i="238"/>
  <c r="I128" i="238"/>
  <c r="G128" i="238"/>
  <c r="E128" i="238"/>
  <c r="D128" i="238"/>
  <c r="C128" i="238"/>
  <c r="B128" i="238"/>
  <c r="A128" i="238"/>
  <c r="H154" i="238"/>
  <c r="H153" i="238"/>
  <c r="K10" i="45"/>
  <c r="I10" i="45"/>
  <c r="G10" i="45"/>
  <c r="K9" i="45"/>
  <c r="I9" i="45"/>
  <c r="G9" i="45"/>
  <c r="L150" i="238"/>
  <c r="K11" i="23"/>
  <c r="J146" i="238" s="1"/>
  <c r="I11" i="23"/>
  <c r="H146" i="238" s="1"/>
  <c r="G11" i="23"/>
  <c r="G18" i="45" l="1"/>
  <c r="I18" i="45"/>
  <c r="K18" i="45"/>
  <c r="L11" i="23"/>
  <c r="L10" i="45"/>
  <c r="L9" i="45"/>
  <c r="L18" i="45" s="1"/>
  <c r="F151" i="238"/>
  <c r="L151" i="238" s="1"/>
  <c r="J151" i="238"/>
  <c r="H151" i="238"/>
  <c r="F146" i="238"/>
  <c r="H149" i="238"/>
  <c r="F149" i="238"/>
  <c r="L149" i="238" s="1"/>
  <c r="J149" i="238"/>
  <c r="F153" i="238"/>
  <c r="L153" i="238" s="1"/>
  <c r="K154" i="238"/>
  <c r="F154" i="238"/>
  <c r="L154" i="238" s="1"/>
  <c r="K146" i="238" l="1"/>
  <c r="K151" i="238"/>
  <c r="K153" i="238"/>
  <c r="K149" i="238"/>
  <c r="I10" i="21"/>
  <c r="H128" i="238" s="1"/>
  <c r="G10" i="21"/>
  <c r="L10" i="21" l="1"/>
  <c r="F128" i="238"/>
  <c r="K128" i="238" l="1"/>
  <c r="A168" i="238" l="1"/>
  <c r="I141" i="238"/>
  <c r="G141" i="238"/>
  <c r="E141" i="238"/>
  <c r="D141" i="238"/>
  <c r="C141" i="238"/>
  <c r="B141" i="238"/>
  <c r="A141" i="238"/>
  <c r="J139" i="238"/>
  <c r="I139" i="238"/>
  <c r="G139" i="238"/>
  <c r="E139" i="238"/>
  <c r="D139" i="238"/>
  <c r="C139" i="238"/>
  <c r="B139" i="238"/>
  <c r="A139" i="238"/>
  <c r="I119" i="238"/>
  <c r="G119" i="238"/>
  <c r="E119" i="238"/>
  <c r="D119" i="238"/>
  <c r="C119" i="238"/>
  <c r="B119" i="238"/>
  <c r="A119" i="238"/>
  <c r="J168" i="238"/>
  <c r="H168" i="238"/>
  <c r="J141" i="238"/>
  <c r="F141" i="238"/>
  <c r="L141" i="238" s="1"/>
  <c r="I13" i="22"/>
  <c r="H139" i="238" s="1"/>
  <c r="G13" i="22"/>
  <c r="K7" i="226"/>
  <c r="I7" i="226"/>
  <c r="G7" i="226"/>
  <c r="L7" i="226" l="1"/>
  <c r="L11" i="226" s="1"/>
  <c r="L13" i="22"/>
  <c r="F168" i="238"/>
  <c r="G11" i="226"/>
  <c r="H119" i="238"/>
  <c r="I11" i="226"/>
  <c r="J119" i="238"/>
  <c r="K11" i="226"/>
  <c r="F119" i="238"/>
  <c r="L119" i="238" s="1"/>
  <c r="H141" i="238"/>
  <c r="F139" i="238"/>
  <c r="L139" i="238" s="1"/>
  <c r="K119" i="238" l="1"/>
  <c r="K168" i="238"/>
  <c r="K141" i="238"/>
  <c r="K139" i="238"/>
  <c r="H13" i="59" l="1"/>
  <c r="H19" i="18"/>
  <c r="H18" i="17"/>
  <c r="H152" i="238" l="1"/>
  <c r="D152" i="238"/>
  <c r="J152" i="238"/>
  <c r="I152" i="238"/>
  <c r="G152" i="238"/>
  <c r="E152" i="238"/>
  <c r="C152" i="238"/>
  <c r="B152" i="238"/>
  <c r="K10" i="23"/>
  <c r="I10" i="23"/>
  <c r="G10" i="23"/>
  <c r="I14" i="22"/>
  <c r="H140" i="238" s="1"/>
  <c r="G14" i="22"/>
  <c r="H145" i="238" l="1"/>
  <c r="J145" i="238"/>
  <c r="L10" i="23"/>
  <c r="L14" i="22"/>
  <c r="K140" i="238" s="1"/>
  <c r="F145" i="238"/>
  <c r="F140" i="238"/>
  <c r="L140" i="238" s="1"/>
  <c r="F152" i="238"/>
  <c r="L152" i="238" s="1"/>
  <c r="L146" i="238"/>
  <c r="K145" i="238" l="1"/>
  <c r="K152" i="238"/>
  <c r="K9" i="234" l="1"/>
  <c r="K7" i="234"/>
  <c r="K11" i="234" s="1"/>
  <c r="L124" i="238" l="1"/>
  <c r="A154" i="238"/>
  <c r="K9" i="23"/>
  <c r="J144" i="238" l="1"/>
  <c r="K15" i="23"/>
  <c r="L148" i="238"/>
  <c r="G14" i="11" l="1"/>
  <c r="I14" i="11"/>
  <c r="K14" i="11"/>
  <c r="L14" i="11" l="1"/>
  <c r="K8" i="252"/>
  <c r="J175" i="238" s="1"/>
  <c r="I8" i="252"/>
  <c r="H175" i="238" s="1"/>
  <c r="G8" i="252"/>
  <c r="J11" i="252"/>
  <c r="H11" i="252"/>
  <c r="K11" i="252"/>
  <c r="L8" i="252" l="1"/>
  <c r="I11" i="252"/>
  <c r="G11" i="252"/>
  <c r="F175" i="238"/>
  <c r="K10" i="14"/>
  <c r="L11" i="252" l="1"/>
  <c r="K175" i="238"/>
  <c r="J87" i="238" l="1"/>
  <c r="I87" i="238"/>
  <c r="G87" i="238"/>
  <c r="E87" i="238"/>
  <c r="D87" i="238"/>
  <c r="C87" i="238"/>
  <c r="B87" i="238"/>
  <c r="A87" i="238"/>
  <c r="I9" i="18"/>
  <c r="G9" i="18"/>
  <c r="L9" i="18" l="1"/>
  <c r="F87" i="238"/>
  <c r="L87" i="238" s="1"/>
  <c r="H87" i="238"/>
  <c r="A153" i="238" l="1"/>
  <c r="I131" i="238"/>
  <c r="G131" i="238"/>
  <c r="E131" i="238"/>
  <c r="D131" i="238"/>
  <c r="C131" i="238"/>
  <c r="B131" i="238"/>
  <c r="A131" i="238"/>
  <c r="J131" i="238"/>
  <c r="F131" i="238" l="1"/>
  <c r="K87" i="238"/>
  <c r="L145" i="238"/>
  <c r="L147" i="238"/>
  <c r="H131" i="238"/>
  <c r="K131" i="238" l="1"/>
  <c r="J137" i="238"/>
  <c r="I137" i="238"/>
  <c r="G137" i="238"/>
  <c r="E137" i="238"/>
  <c r="D137" i="238"/>
  <c r="C137" i="238"/>
  <c r="B137" i="238"/>
  <c r="A137" i="238"/>
  <c r="I11" i="22"/>
  <c r="H137" i="238" s="1"/>
  <c r="G11" i="22"/>
  <c r="L11" i="22" l="1"/>
  <c r="F137" i="238"/>
  <c r="L137" i="238" s="1"/>
  <c r="J62" i="238"/>
  <c r="I62" i="238"/>
  <c r="G62" i="238"/>
  <c r="E62" i="238"/>
  <c r="D62" i="238"/>
  <c r="C62" i="238"/>
  <c r="B62" i="238"/>
  <c r="A62" i="238"/>
  <c r="I10" i="14"/>
  <c r="G10" i="14"/>
  <c r="L10" i="14" l="1"/>
  <c r="F62" i="238"/>
  <c r="H62" i="238"/>
  <c r="K137" i="238" l="1"/>
  <c r="K62" i="238"/>
  <c r="A165" i="238"/>
  <c r="K8" i="59" l="1"/>
  <c r="J165" i="238" s="1"/>
  <c r="I8" i="59"/>
  <c r="G8" i="59"/>
  <c r="H165" i="238" l="1"/>
  <c r="L8" i="59"/>
  <c r="L13" i="59" s="1"/>
  <c r="F165" i="238"/>
  <c r="K165" i="238" l="1"/>
  <c r="A132" i="238" l="1"/>
  <c r="I69" i="238"/>
  <c r="G69" i="238"/>
  <c r="E69" i="238"/>
  <c r="D69" i="238"/>
  <c r="C69" i="238"/>
  <c r="B69" i="238"/>
  <c r="A69" i="238"/>
  <c r="K12" i="21"/>
  <c r="K8" i="16"/>
  <c r="I8" i="16"/>
  <c r="G8" i="16"/>
  <c r="K14" i="13"/>
  <c r="K7" i="225"/>
  <c r="J115" i="238"/>
  <c r="I115" i="238"/>
  <c r="G115" i="238"/>
  <c r="E115" i="238"/>
  <c r="D115" i="238"/>
  <c r="C115" i="238"/>
  <c r="B115" i="238"/>
  <c r="A115" i="238"/>
  <c r="I9" i="69"/>
  <c r="G9" i="69"/>
  <c r="L8" i="16" l="1"/>
  <c r="L9" i="69"/>
  <c r="J30" i="238"/>
  <c r="K16" i="21"/>
  <c r="K8" i="225"/>
  <c r="J69" i="238"/>
  <c r="H69" i="238"/>
  <c r="F69" i="238"/>
  <c r="L69" i="238" s="1"/>
  <c r="F115" i="238"/>
  <c r="L115" i="238" s="1"/>
  <c r="H115" i="238"/>
  <c r="K11" i="5"/>
  <c r="J166" i="238"/>
  <c r="J13" i="59"/>
  <c r="A6" i="238"/>
  <c r="A7" i="238"/>
  <c r="B7" i="238"/>
  <c r="C7" i="238"/>
  <c r="D7" i="238"/>
  <c r="E7" i="238"/>
  <c r="G7" i="238"/>
  <c r="I7" i="238"/>
  <c r="A8" i="238"/>
  <c r="B8" i="238"/>
  <c r="C8" i="238"/>
  <c r="D8" i="238"/>
  <c r="E8" i="238"/>
  <c r="G8" i="238"/>
  <c r="I8" i="238"/>
  <c r="A9" i="238"/>
  <c r="B9" i="238"/>
  <c r="C9" i="238"/>
  <c r="D9" i="238"/>
  <c r="E9" i="238"/>
  <c r="G9" i="238"/>
  <c r="I9" i="238"/>
  <c r="A10" i="238"/>
  <c r="B10" i="238"/>
  <c r="C10" i="238"/>
  <c r="D10" i="238"/>
  <c r="E10" i="238"/>
  <c r="G10" i="238"/>
  <c r="I10" i="238"/>
  <c r="A11" i="238"/>
  <c r="B11" i="238"/>
  <c r="C11" i="238"/>
  <c r="D11" i="238"/>
  <c r="E11" i="238"/>
  <c r="G11" i="238"/>
  <c r="I11" i="238"/>
  <c r="A12" i="238"/>
  <c r="B12" i="238"/>
  <c r="C12" i="238"/>
  <c r="D12" i="238"/>
  <c r="E12" i="238"/>
  <c r="G12" i="238"/>
  <c r="I12" i="238"/>
  <c r="A13" i="238"/>
  <c r="B13" i="238"/>
  <c r="C13" i="238"/>
  <c r="D13" i="238"/>
  <c r="E13" i="238"/>
  <c r="G13" i="238"/>
  <c r="I13" i="238"/>
  <c r="A14" i="238"/>
  <c r="B14" i="238"/>
  <c r="C14" i="238"/>
  <c r="D14" i="238"/>
  <c r="E14" i="238"/>
  <c r="G14" i="238"/>
  <c r="I14" i="238"/>
  <c r="J14" i="238"/>
  <c r="A15" i="238"/>
  <c r="B15" i="238"/>
  <c r="C15" i="238"/>
  <c r="D15" i="238"/>
  <c r="E15" i="238"/>
  <c r="G15" i="238"/>
  <c r="I15" i="238"/>
  <c r="J15" i="238"/>
  <c r="A16" i="238"/>
  <c r="B16" i="238"/>
  <c r="C16" i="238"/>
  <c r="D16" i="238"/>
  <c r="E16" i="238"/>
  <c r="G16" i="238"/>
  <c r="I16" i="238"/>
  <c r="J16" i="238"/>
  <c r="A17" i="238"/>
  <c r="B17" i="238"/>
  <c r="C17" i="238"/>
  <c r="D17" i="238"/>
  <c r="E17" i="238"/>
  <c r="G17" i="238"/>
  <c r="I17" i="238"/>
  <c r="J17" i="238"/>
  <c r="A18" i="238"/>
  <c r="B18" i="238"/>
  <c r="C18" i="238"/>
  <c r="D18" i="238"/>
  <c r="E18" i="238"/>
  <c r="G18" i="238"/>
  <c r="I18" i="238"/>
  <c r="J18" i="238"/>
  <c r="A19" i="238"/>
  <c r="B19" i="238"/>
  <c r="C19" i="238"/>
  <c r="D19" i="238"/>
  <c r="E19" i="238"/>
  <c r="G19" i="238"/>
  <c r="I19" i="238"/>
  <c r="J19" i="238"/>
  <c r="A21" i="238"/>
  <c r="B21" i="238"/>
  <c r="C21" i="238"/>
  <c r="D21" i="238"/>
  <c r="E21" i="238"/>
  <c r="G21" i="238"/>
  <c r="I21" i="238"/>
  <c r="J21" i="238"/>
  <c r="A23" i="238"/>
  <c r="B23" i="238"/>
  <c r="C23" i="238"/>
  <c r="D23" i="238"/>
  <c r="E23" i="238"/>
  <c r="G23" i="238"/>
  <c r="I23" i="238"/>
  <c r="J23" i="238"/>
  <c r="A24" i="238"/>
  <c r="B24" i="238"/>
  <c r="C24" i="238"/>
  <c r="D24" i="238"/>
  <c r="E24" i="238"/>
  <c r="G24" i="238"/>
  <c r="I24" i="238"/>
  <c r="J24" i="238"/>
  <c r="A36" i="238"/>
  <c r="B36" i="238"/>
  <c r="C36" i="238"/>
  <c r="D36" i="238"/>
  <c r="E36" i="238"/>
  <c r="G36" i="238"/>
  <c r="I36" i="238"/>
  <c r="A37" i="238"/>
  <c r="B37" i="238"/>
  <c r="C37" i="238"/>
  <c r="D37" i="238"/>
  <c r="E37" i="238"/>
  <c r="G37" i="238"/>
  <c r="I37" i="238"/>
  <c r="A38" i="238"/>
  <c r="B38" i="238"/>
  <c r="C38" i="238"/>
  <c r="D38" i="238"/>
  <c r="E38" i="238"/>
  <c r="G38" i="238"/>
  <c r="I38" i="238"/>
  <c r="A39" i="238"/>
  <c r="B39" i="238"/>
  <c r="C39" i="238"/>
  <c r="D39" i="238"/>
  <c r="E39" i="238"/>
  <c r="G39" i="238"/>
  <c r="I39" i="238"/>
  <c r="A40" i="238"/>
  <c r="B40" i="238"/>
  <c r="C40" i="238"/>
  <c r="D40" i="238"/>
  <c r="E40" i="238"/>
  <c r="G40" i="238"/>
  <c r="I40" i="238"/>
  <c r="A42" i="238"/>
  <c r="B42" i="238"/>
  <c r="C42" i="238"/>
  <c r="D42" i="238"/>
  <c r="E42" i="238"/>
  <c r="F42" i="238"/>
  <c r="G42" i="238"/>
  <c r="H42" i="238"/>
  <c r="I42" i="238"/>
  <c r="A43" i="238"/>
  <c r="B43" i="238"/>
  <c r="C43" i="238"/>
  <c r="D43" i="238"/>
  <c r="E43" i="238"/>
  <c r="G43" i="238"/>
  <c r="I43" i="238"/>
  <c r="A44" i="238"/>
  <c r="B44" i="238"/>
  <c r="C44" i="238"/>
  <c r="D44" i="238"/>
  <c r="E44" i="238"/>
  <c r="G44" i="238"/>
  <c r="I44" i="238"/>
  <c r="A45" i="238"/>
  <c r="B45" i="238"/>
  <c r="C45" i="238"/>
  <c r="D45" i="238"/>
  <c r="E45" i="238"/>
  <c r="G45" i="238"/>
  <c r="I45" i="238"/>
  <c r="A46" i="238"/>
  <c r="B46" i="238"/>
  <c r="C46" i="238"/>
  <c r="D46" i="238"/>
  <c r="E46" i="238"/>
  <c r="G46" i="238"/>
  <c r="I46" i="238"/>
  <c r="A47" i="238"/>
  <c r="B47" i="238"/>
  <c r="C47" i="238"/>
  <c r="D47" i="238"/>
  <c r="E47" i="238"/>
  <c r="G47" i="238"/>
  <c r="I47" i="238"/>
  <c r="A48" i="238"/>
  <c r="B48" i="238"/>
  <c r="C48" i="238"/>
  <c r="D48" i="238"/>
  <c r="E48" i="238"/>
  <c r="G48" i="238"/>
  <c r="I48" i="238"/>
  <c r="A50" i="238"/>
  <c r="B50" i="238"/>
  <c r="C50" i="238"/>
  <c r="D50" i="238"/>
  <c r="E50" i="238"/>
  <c r="G50" i="238"/>
  <c r="I50" i="238"/>
  <c r="A52" i="238"/>
  <c r="B52" i="238"/>
  <c r="C52" i="238"/>
  <c r="D52" i="238"/>
  <c r="E52" i="238"/>
  <c r="G52" i="238"/>
  <c r="I52" i="238"/>
  <c r="A53" i="238"/>
  <c r="B53" i="238"/>
  <c r="C53" i="238"/>
  <c r="D53" i="238"/>
  <c r="E53" i="238"/>
  <c r="G53" i="238"/>
  <c r="I53" i="238"/>
  <c r="J53" i="238"/>
  <c r="A54" i="238"/>
  <c r="B54" i="238"/>
  <c r="C54" i="238"/>
  <c r="D54" i="238"/>
  <c r="E54" i="238"/>
  <c r="G54" i="238"/>
  <c r="I54" i="238"/>
  <c r="J54" i="238"/>
  <c r="A55" i="238"/>
  <c r="B55" i="238"/>
  <c r="C55" i="238"/>
  <c r="D55" i="238"/>
  <c r="E55" i="238"/>
  <c r="G55" i="238"/>
  <c r="I55" i="238"/>
  <c r="J55" i="238"/>
  <c r="A57" i="238"/>
  <c r="B57" i="238"/>
  <c r="C57" i="238"/>
  <c r="D57" i="238"/>
  <c r="E57" i="238"/>
  <c r="G57" i="238"/>
  <c r="I57" i="238"/>
  <c r="A58" i="238"/>
  <c r="B58" i="238"/>
  <c r="C58" i="238"/>
  <c r="D58" i="238"/>
  <c r="E58" i="238"/>
  <c r="G58" i="238"/>
  <c r="I58" i="238"/>
  <c r="A59" i="238"/>
  <c r="B59" i="238"/>
  <c r="C59" i="238"/>
  <c r="D59" i="238"/>
  <c r="E59" i="238"/>
  <c r="G59" i="238"/>
  <c r="I59" i="238"/>
  <c r="J59" i="238"/>
  <c r="A61" i="238"/>
  <c r="B61" i="238"/>
  <c r="C61" i="238"/>
  <c r="D61" i="238"/>
  <c r="E61" i="238"/>
  <c r="G61" i="238"/>
  <c r="I61" i="238"/>
  <c r="J61" i="238"/>
  <c r="A63" i="238"/>
  <c r="B63" i="238"/>
  <c r="C63" i="238"/>
  <c r="D63" i="238"/>
  <c r="E63" i="238"/>
  <c r="G63" i="238"/>
  <c r="I63" i="238"/>
  <c r="J63" i="238"/>
  <c r="A64" i="238"/>
  <c r="B64" i="238"/>
  <c r="C64" i="238"/>
  <c r="D64" i="238"/>
  <c r="E64" i="238"/>
  <c r="G64" i="238"/>
  <c r="I64" i="238"/>
  <c r="J64" i="238"/>
  <c r="A65" i="238"/>
  <c r="B65" i="238"/>
  <c r="C65" i="238"/>
  <c r="D65" i="238"/>
  <c r="E65" i="238"/>
  <c r="G65" i="238"/>
  <c r="I65" i="238"/>
  <c r="J65" i="238"/>
  <c r="A66" i="238"/>
  <c r="B66" i="238"/>
  <c r="C66" i="238"/>
  <c r="D66" i="238"/>
  <c r="E66" i="238"/>
  <c r="G66" i="238"/>
  <c r="I66" i="238"/>
  <c r="J66" i="238"/>
  <c r="A68" i="238"/>
  <c r="B68" i="238"/>
  <c r="C68" i="238"/>
  <c r="D68" i="238"/>
  <c r="E68" i="238"/>
  <c r="G68" i="238"/>
  <c r="I68" i="238"/>
  <c r="A70" i="238"/>
  <c r="B70" i="238"/>
  <c r="C70" i="238"/>
  <c r="D70" i="238"/>
  <c r="E70" i="238"/>
  <c r="F70" i="238"/>
  <c r="G70" i="238"/>
  <c r="H70" i="238"/>
  <c r="I70" i="238"/>
  <c r="J70" i="238"/>
  <c r="A73" i="238"/>
  <c r="B73" i="238"/>
  <c r="C73" i="238"/>
  <c r="D73" i="238"/>
  <c r="E73" i="238"/>
  <c r="G73" i="238"/>
  <c r="I73" i="238"/>
  <c r="A74" i="238"/>
  <c r="B74" i="238"/>
  <c r="C74" i="238"/>
  <c r="D74" i="238"/>
  <c r="E74" i="238"/>
  <c r="G74" i="238"/>
  <c r="I74" i="238"/>
  <c r="J74" i="238"/>
  <c r="A76" i="238"/>
  <c r="B76" i="238"/>
  <c r="C76" i="238"/>
  <c r="D76" i="238"/>
  <c r="E76" i="238"/>
  <c r="G76" i="238"/>
  <c r="I76" i="238"/>
  <c r="J76" i="238"/>
  <c r="A77" i="238"/>
  <c r="B77" i="238"/>
  <c r="C77" i="238"/>
  <c r="D77" i="238"/>
  <c r="E77" i="238"/>
  <c r="G77" i="238"/>
  <c r="I77" i="238"/>
  <c r="J77" i="238"/>
  <c r="A78" i="238"/>
  <c r="B78" i="238"/>
  <c r="C78" i="238"/>
  <c r="D78" i="238"/>
  <c r="E78" i="238"/>
  <c r="G78" i="238"/>
  <c r="I78" i="238"/>
  <c r="J78" i="238"/>
  <c r="A79" i="238"/>
  <c r="B79" i="238"/>
  <c r="C79" i="238"/>
  <c r="D79" i="238"/>
  <c r="E79" i="238"/>
  <c r="G79" i="238"/>
  <c r="I79" i="238"/>
  <c r="J79" i="238"/>
  <c r="A80" i="238"/>
  <c r="B80" i="238"/>
  <c r="C80" i="238"/>
  <c r="D80" i="238"/>
  <c r="E80" i="238"/>
  <c r="G80" i="238"/>
  <c r="I80" i="238"/>
  <c r="J80" i="238"/>
  <c r="A81" i="238"/>
  <c r="B81" i="238"/>
  <c r="C81" i="238"/>
  <c r="D81" i="238"/>
  <c r="E81" i="238"/>
  <c r="G81" i="238"/>
  <c r="I81" i="238"/>
  <c r="J81" i="238"/>
  <c r="A82" i="238"/>
  <c r="B82" i="238"/>
  <c r="C82" i="238"/>
  <c r="D82" i="238"/>
  <c r="E82" i="238"/>
  <c r="G82" i="238"/>
  <c r="I82" i="238"/>
  <c r="J82" i="238"/>
  <c r="A83" i="238"/>
  <c r="B83" i="238"/>
  <c r="C83" i="238"/>
  <c r="D83" i="238"/>
  <c r="E83" i="238"/>
  <c r="G83" i="238"/>
  <c r="I83" i="238"/>
  <c r="J83" i="238"/>
  <c r="A84" i="238"/>
  <c r="B84" i="238"/>
  <c r="C84" i="238"/>
  <c r="D84" i="238"/>
  <c r="E84" i="238"/>
  <c r="G84" i="238"/>
  <c r="I84" i="238"/>
  <c r="J84" i="238"/>
  <c r="A85" i="238"/>
  <c r="B85" i="238"/>
  <c r="C85" i="238"/>
  <c r="D85" i="238"/>
  <c r="E85" i="238"/>
  <c r="G85" i="238"/>
  <c r="I85" i="238"/>
  <c r="J85" i="238"/>
  <c r="A86" i="238"/>
  <c r="B86" i="238"/>
  <c r="C86" i="238"/>
  <c r="D86" i="238"/>
  <c r="E86" i="238"/>
  <c r="G86" i="238"/>
  <c r="I86" i="238"/>
  <c r="J86" i="238"/>
  <c r="A89" i="238"/>
  <c r="B89" i="238"/>
  <c r="C89" i="238"/>
  <c r="D89" i="238"/>
  <c r="E89" i="238"/>
  <c r="G89" i="238"/>
  <c r="I89" i="238"/>
  <c r="A90" i="238"/>
  <c r="B90" i="238"/>
  <c r="C90" i="238"/>
  <c r="D90" i="238"/>
  <c r="E90" i="238"/>
  <c r="G90" i="238"/>
  <c r="I90" i="238"/>
  <c r="A91" i="238"/>
  <c r="B91" i="238"/>
  <c r="C91" i="238"/>
  <c r="D91" i="238"/>
  <c r="E91" i="238"/>
  <c r="G91" i="238"/>
  <c r="I91" i="238"/>
  <c r="J91" i="238"/>
  <c r="A92" i="238"/>
  <c r="B92" i="238"/>
  <c r="C92" i="238"/>
  <c r="D92" i="238"/>
  <c r="E92" i="238"/>
  <c r="G92" i="238"/>
  <c r="I92" i="238"/>
  <c r="J92" i="238"/>
  <c r="A93" i="238"/>
  <c r="B93" i="238"/>
  <c r="C93" i="238"/>
  <c r="D93" i="238"/>
  <c r="E93" i="238"/>
  <c r="G93" i="238"/>
  <c r="I93" i="238"/>
  <c r="J93" i="238"/>
  <c r="A94" i="238"/>
  <c r="B94" i="238"/>
  <c r="C94" i="238"/>
  <c r="D94" i="238"/>
  <c r="E94" i="238"/>
  <c r="G94" i="238"/>
  <c r="I94" i="238"/>
  <c r="J94" i="238"/>
  <c r="A96" i="238"/>
  <c r="B96" i="238"/>
  <c r="C96" i="238"/>
  <c r="D96" i="238"/>
  <c r="E96" i="238"/>
  <c r="G96" i="238"/>
  <c r="I96" i="238"/>
  <c r="A97" i="238"/>
  <c r="B97" i="238"/>
  <c r="C97" i="238"/>
  <c r="D97" i="238"/>
  <c r="E97" i="238"/>
  <c r="G97" i="238"/>
  <c r="I97" i="238"/>
  <c r="J97" i="238"/>
  <c r="A98" i="238"/>
  <c r="B98" i="238"/>
  <c r="D98" i="238"/>
  <c r="E98" i="238"/>
  <c r="G98" i="238"/>
  <c r="I98" i="238"/>
  <c r="J98" i="238"/>
  <c r="A99" i="238"/>
  <c r="B99" i="238"/>
  <c r="C99" i="238"/>
  <c r="D99" i="238"/>
  <c r="E99" i="238"/>
  <c r="G99" i="238"/>
  <c r="I99" i="238"/>
  <c r="J99" i="238"/>
  <c r="A100" i="238"/>
  <c r="B100" i="238"/>
  <c r="C100" i="238"/>
  <c r="D100" i="238"/>
  <c r="E100" i="238"/>
  <c r="G100" i="238"/>
  <c r="I100" i="238"/>
  <c r="J100" i="238"/>
  <c r="A101" i="238"/>
  <c r="B101" i="238"/>
  <c r="C101" i="238"/>
  <c r="D101" i="238"/>
  <c r="E101" i="238"/>
  <c r="G101" i="238"/>
  <c r="I101" i="238"/>
  <c r="J101" i="238"/>
  <c r="A102" i="238"/>
  <c r="B102" i="238"/>
  <c r="C102" i="238"/>
  <c r="D102" i="238"/>
  <c r="E102" i="238"/>
  <c r="G102" i="238"/>
  <c r="I102" i="238"/>
  <c r="J102" i="238"/>
  <c r="A103" i="238"/>
  <c r="B103" i="238"/>
  <c r="C103" i="238"/>
  <c r="D103" i="238"/>
  <c r="E103" i="238"/>
  <c r="G103" i="238"/>
  <c r="I103" i="238"/>
  <c r="J103" i="238"/>
  <c r="A109" i="238"/>
  <c r="B109" i="238"/>
  <c r="C109" i="238"/>
  <c r="D109" i="238"/>
  <c r="E109" i="238"/>
  <c r="G109" i="238"/>
  <c r="I109" i="238"/>
  <c r="A110" i="238"/>
  <c r="B110" i="238"/>
  <c r="C110" i="238"/>
  <c r="D110" i="238"/>
  <c r="E110" i="238"/>
  <c r="G110" i="238"/>
  <c r="I110" i="238"/>
  <c r="A113" i="238"/>
  <c r="B113" i="238"/>
  <c r="C113" i="238"/>
  <c r="D113" i="238"/>
  <c r="E113" i="238"/>
  <c r="G113" i="238"/>
  <c r="I113" i="238"/>
  <c r="J113" i="238"/>
  <c r="A116" i="238"/>
  <c r="A118" i="238"/>
  <c r="B118" i="238"/>
  <c r="C118" i="238"/>
  <c r="D118" i="238"/>
  <c r="E118" i="238"/>
  <c r="G118" i="238"/>
  <c r="I118" i="238"/>
  <c r="J118" i="238"/>
  <c r="A126" i="238"/>
  <c r="B126" i="238"/>
  <c r="C126" i="238"/>
  <c r="D126" i="238"/>
  <c r="E126" i="238"/>
  <c r="G126" i="238"/>
  <c r="I126" i="238"/>
  <c r="J126" i="238"/>
  <c r="A127" i="238"/>
  <c r="B127" i="238"/>
  <c r="C127" i="238"/>
  <c r="D127" i="238"/>
  <c r="E127" i="238"/>
  <c r="G127" i="238"/>
  <c r="I127" i="238"/>
  <c r="J127" i="238"/>
  <c r="A130" i="238"/>
  <c r="B130" i="238"/>
  <c r="C130" i="238"/>
  <c r="D130" i="238"/>
  <c r="E130" i="238"/>
  <c r="G130" i="238"/>
  <c r="I130" i="238"/>
  <c r="J130" i="238"/>
  <c r="B132" i="238"/>
  <c r="C132" i="238"/>
  <c r="D132" i="238"/>
  <c r="E132" i="238"/>
  <c r="G132" i="238"/>
  <c r="I132" i="238"/>
  <c r="J132" i="238"/>
  <c r="A135" i="238"/>
  <c r="B135" i="238"/>
  <c r="C135" i="238"/>
  <c r="D135" i="238"/>
  <c r="E135" i="238"/>
  <c r="G135" i="238"/>
  <c r="I135" i="238"/>
  <c r="J135" i="238"/>
  <c r="A136" i="238"/>
  <c r="B136" i="238"/>
  <c r="C136" i="238"/>
  <c r="D136" i="238"/>
  <c r="E136" i="238"/>
  <c r="G136" i="238"/>
  <c r="I136" i="238"/>
  <c r="J136" i="238"/>
  <c r="A138" i="238"/>
  <c r="B138" i="238"/>
  <c r="C138" i="238"/>
  <c r="D138" i="238"/>
  <c r="E138" i="238"/>
  <c r="G138" i="238"/>
  <c r="I138" i="238"/>
  <c r="J138" i="238"/>
  <c r="A142" i="238"/>
  <c r="B142" i="238"/>
  <c r="C142" i="238"/>
  <c r="D142" i="238"/>
  <c r="E142" i="238"/>
  <c r="G142" i="238"/>
  <c r="I142" i="238"/>
  <c r="J142" i="238"/>
  <c r="A166" i="238"/>
  <c r="A167" i="238"/>
  <c r="G9" i="23"/>
  <c r="G15" i="23" s="1"/>
  <c r="I9" i="23"/>
  <c r="I15" i="23" s="1"/>
  <c r="G9" i="22"/>
  <c r="I9" i="22"/>
  <c r="G10" i="22"/>
  <c r="F136" i="238" s="1"/>
  <c r="L136" i="238" s="1"/>
  <c r="I10" i="22"/>
  <c r="H136" i="238" s="1"/>
  <c r="G12" i="22"/>
  <c r="I12" i="22"/>
  <c r="H138" i="238" s="1"/>
  <c r="G8" i="21"/>
  <c r="I8" i="21"/>
  <c r="G9" i="21"/>
  <c r="I9" i="21"/>
  <c r="H127" i="238" s="1"/>
  <c r="G12" i="21"/>
  <c r="I12" i="21"/>
  <c r="G14" i="21"/>
  <c r="I14" i="21"/>
  <c r="H9" i="164"/>
  <c r="J9" i="164"/>
  <c r="G7" i="69"/>
  <c r="I7" i="69"/>
  <c r="G10" i="69"/>
  <c r="I10" i="69"/>
  <c r="G12" i="69"/>
  <c r="I12" i="69"/>
  <c r="H13" i="69"/>
  <c r="J13" i="69"/>
  <c r="G8" i="9"/>
  <c r="I8" i="9"/>
  <c r="K8" i="9"/>
  <c r="G9" i="9"/>
  <c r="I9" i="9"/>
  <c r="H110" i="238" s="1"/>
  <c r="K9" i="9"/>
  <c r="J110" i="238" s="1"/>
  <c r="H12" i="9"/>
  <c r="J12" i="9"/>
  <c r="G9" i="19"/>
  <c r="I9" i="19"/>
  <c r="G10" i="19"/>
  <c r="L10" i="19" s="1"/>
  <c r="I10" i="19"/>
  <c r="G11" i="19"/>
  <c r="I11" i="19"/>
  <c r="G12" i="19"/>
  <c r="I12" i="19"/>
  <c r="G13" i="19"/>
  <c r="I13" i="19"/>
  <c r="G14" i="19"/>
  <c r="I14" i="19"/>
  <c r="G15" i="19"/>
  <c r="I15" i="19"/>
  <c r="G8" i="18"/>
  <c r="I8" i="18"/>
  <c r="G11" i="18"/>
  <c r="I11" i="18"/>
  <c r="K11" i="18"/>
  <c r="G12" i="18"/>
  <c r="I12" i="18"/>
  <c r="K12" i="18"/>
  <c r="G13" i="18"/>
  <c r="I13" i="18"/>
  <c r="G14" i="18"/>
  <c r="I14" i="18"/>
  <c r="G15" i="18"/>
  <c r="I15" i="18"/>
  <c r="G16" i="18"/>
  <c r="I16" i="18"/>
  <c r="G18" i="18"/>
  <c r="I18" i="18"/>
  <c r="K18" i="18"/>
  <c r="J19" i="18"/>
  <c r="G8" i="17"/>
  <c r="I8" i="17"/>
  <c r="G9" i="17"/>
  <c r="I9" i="17"/>
  <c r="G10" i="17"/>
  <c r="L10" i="17" s="1"/>
  <c r="I10" i="17"/>
  <c r="G11" i="17"/>
  <c r="I11" i="17"/>
  <c r="G12" i="17"/>
  <c r="L12" i="17" s="1"/>
  <c r="I12" i="17"/>
  <c r="G13" i="17"/>
  <c r="I13" i="17"/>
  <c r="G14" i="17"/>
  <c r="I14" i="17"/>
  <c r="G15" i="17"/>
  <c r="I15" i="17"/>
  <c r="G16" i="17"/>
  <c r="L16" i="17" s="1"/>
  <c r="I16" i="17"/>
  <c r="G17" i="17"/>
  <c r="I17" i="17"/>
  <c r="J18" i="17"/>
  <c r="K18" i="17"/>
  <c r="G7" i="16"/>
  <c r="I7" i="16"/>
  <c r="K7" i="16"/>
  <c r="K70" i="238"/>
  <c r="G10" i="16"/>
  <c r="I10" i="16"/>
  <c r="H71" i="238" s="1"/>
  <c r="K10" i="16"/>
  <c r="J71" i="238" s="1"/>
  <c r="G12" i="16"/>
  <c r="I12" i="16"/>
  <c r="K12" i="16"/>
  <c r="G13" i="16"/>
  <c r="I13" i="16"/>
  <c r="G9" i="15"/>
  <c r="I9" i="15"/>
  <c r="G10" i="15"/>
  <c r="I10" i="15"/>
  <c r="G11" i="15"/>
  <c r="I11" i="15"/>
  <c r="G12" i="15"/>
  <c r="I12" i="15"/>
  <c r="G7" i="14"/>
  <c r="I7" i="14"/>
  <c r="G9" i="14"/>
  <c r="I9" i="14"/>
  <c r="H11" i="14"/>
  <c r="J11" i="14"/>
  <c r="K11" i="14"/>
  <c r="G7" i="12"/>
  <c r="I7" i="12"/>
  <c r="G8" i="12"/>
  <c r="I8" i="12"/>
  <c r="G10" i="12"/>
  <c r="I10" i="12"/>
  <c r="K10" i="12"/>
  <c r="G11" i="12"/>
  <c r="I11" i="12"/>
  <c r="K11" i="12"/>
  <c r="H12" i="12"/>
  <c r="J12" i="12"/>
  <c r="G8" i="13"/>
  <c r="I8" i="13"/>
  <c r="K8" i="13"/>
  <c r="G9" i="13"/>
  <c r="L9" i="13" s="1"/>
  <c r="I9" i="13"/>
  <c r="K9" i="13"/>
  <c r="G11" i="13"/>
  <c r="I11" i="13"/>
  <c r="K11" i="13"/>
  <c r="G13" i="13"/>
  <c r="I13" i="13"/>
  <c r="K13" i="13"/>
  <c r="G14" i="13"/>
  <c r="I14" i="13"/>
  <c r="G8" i="11"/>
  <c r="I8" i="11"/>
  <c r="K8" i="11"/>
  <c r="G9" i="11"/>
  <c r="I9" i="11"/>
  <c r="K9" i="11"/>
  <c r="G10" i="11"/>
  <c r="I10" i="11"/>
  <c r="K10" i="11"/>
  <c r="G11" i="11"/>
  <c r="I11" i="11"/>
  <c r="K11" i="11"/>
  <c r="G12" i="11"/>
  <c r="I12" i="11"/>
  <c r="K12" i="11"/>
  <c r="G15" i="11"/>
  <c r="I15" i="11"/>
  <c r="K15" i="11"/>
  <c r="G16" i="11"/>
  <c r="I16" i="11"/>
  <c r="K16" i="11"/>
  <c r="G17" i="11"/>
  <c r="I17" i="11"/>
  <c r="K17" i="11"/>
  <c r="G18" i="11"/>
  <c r="I18" i="11"/>
  <c r="K18" i="11"/>
  <c r="G7" i="225"/>
  <c r="F30" i="238" s="1"/>
  <c r="I7" i="225"/>
  <c r="G7" i="6"/>
  <c r="G10" i="6" s="1"/>
  <c r="I7" i="6"/>
  <c r="G8" i="6"/>
  <c r="I8" i="6"/>
  <c r="G7" i="234"/>
  <c r="L7" i="234" s="1"/>
  <c r="I7" i="234"/>
  <c r="G9" i="234"/>
  <c r="I9" i="234"/>
  <c r="G7" i="5"/>
  <c r="I7" i="5"/>
  <c r="G8" i="5"/>
  <c r="I8" i="5"/>
  <c r="G9" i="5"/>
  <c r="I9" i="5"/>
  <c r="G10" i="5"/>
  <c r="I10" i="5"/>
  <c r="H11" i="5"/>
  <c r="J11" i="5"/>
  <c r="G7" i="4"/>
  <c r="I7" i="4"/>
  <c r="H6" i="238" s="1"/>
  <c r="G8" i="4"/>
  <c r="L8" i="4" s="1"/>
  <c r="I8" i="4"/>
  <c r="G9" i="4"/>
  <c r="I9" i="4"/>
  <c r="G10" i="4"/>
  <c r="L10" i="4" s="1"/>
  <c r="I10" i="4"/>
  <c r="G11" i="4"/>
  <c r="I11" i="4"/>
  <c r="G12" i="4"/>
  <c r="L12" i="4" s="1"/>
  <c r="I12" i="4"/>
  <c r="G13" i="4"/>
  <c r="I13" i="4"/>
  <c r="H12" i="238" s="1"/>
  <c r="G14" i="4"/>
  <c r="L14" i="4" s="1"/>
  <c r="I14" i="4"/>
  <c r="G15" i="4"/>
  <c r="I15" i="4"/>
  <c r="H16" i="4"/>
  <c r="J16" i="4"/>
  <c r="K16" i="4"/>
  <c r="H113" i="238"/>
  <c r="F113" i="238"/>
  <c r="H132" i="238"/>
  <c r="F126" i="238"/>
  <c r="I19" i="11" l="1"/>
  <c r="L13" i="4"/>
  <c r="L9" i="4"/>
  <c r="K8" i="238" s="1"/>
  <c r="L18" i="11"/>
  <c r="L12" i="11"/>
  <c r="K15" i="13"/>
  <c r="I15" i="13"/>
  <c r="L15" i="17"/>
  <c r="L11" i="17"/>
  <c r="L9" i="19"/>
  <c r="G16" i="19"/>
  <c r="L15" i="4"/>
  <c r="L11" i="4"/>
  <c r="L7" i="4"/>
  <c r="L8" i="11"/>
  <c r="G19" i="11"/>
  <c r="I16" i="19"/>
  <c r="L11" i="234"/>
  <c r="K19" i="11"/>
  <c r="G15" i="13"/>
  <c r="L12" i="69"/>
  <c r="L7" i="69"/>
  <c r="L13" i="69" s="1"/>
  <c r="L10" i="69"/>
  <c r="L17" i="17"/>
  <c r="L14" i="17"/>
  <c r="L13" i="17"/>
  <c r="L9" i="17"/>
  <c r="L8" i="17"/>
  <c r="F71" i="238"/>
  <c r="L10" i="16"/>
  <c r="L7" i="16"/>
  <c r="L13" i="16"/>
  <c r="L12" i="16"/>
  <c r="L9" i="14"/>
  <c r="L8" i="12"/>
  <c r="H30" i="238"/>
  <c r="I10" i="6"/>
  <c r="L7" i="5"/>
  <c r="G17" i="22"/>
  <c r="I17" i="22"/>
  <c r="H130" i="238"/>
  <c r="G16" i="21"/>
  <c r="L9" i="9"/>
  <c r="L8" i="9"/>
  <c r="L12" i="9" s="1"/>
  <c r="L11" i="15"/>
  <c r="L10" i="15"/>
  <c r="L9" i="15"/>
  <c r="G14" i="15"/>
  <c r="I14" i="15"/>
  <c r="L12" i="15"/>
  <c r="J125" i="238"/>
  <c r="H125" i="238"/>
  <c r="L10" i="12"/>
  <c r="L7" i="12"/>
  <c r="L7" i="225"/>
  <c r="L8" i="225" s="1"/>
  <c r="I11" i="234"/>
  <c r="L9" i="234"/>
  <c r="G11" i="234"/>
  <c r="L10" i="5"/>
  <c r="L8" i="5"/>
  <c r="L8" i="6"/>
  <c r="L7" i="6"/>
  <c r="L10" i="6" s="1"/>
  <c r="I176" i="238"/>
  <c r="G176" i="238"/>
  <c r="I122" i="238"/>
  <c r="G122" i="238"/>
  <c r="E122" i="238"/>
  <c r="H126" i="238"/>
  <c r="I16" i="21"/>
  <c r="L12" i="21"/>
  <c r="G8" i="225"/>
  <c r="I8" i="225"/>
  <c r="H135" i="238"/>
  <c r="L12" i="18"/>
  <c r="L15" i="11"/>
  <c r="L9" i="11"/>
  <c r="L16" i="11"/>
  <c r="L10" i="11"/>
  <c r="L17" i="11"/>
  <c r="L11" i="11"/>
  <c r="L11" i="13"/>
  <c r="L13" i="13"/>
  <c r="L8" i="13"/>
  <c r="L14" i="13"/>
  <c r="L9" i="5"/>
  <c r="H166" i="238"/>
  <c r="L11" i="12"/>
  <c r="L13" i="18"/>
  <c r="L18" i="18"/>
  <c r="L15" i="18"/>
  <c r="L8" i="18"/>
  <c r="L16" i="18"/>
  <c r="L14" i="18"/>
  <c r="L11" i="18"/>
  <c r="L7" i="14"/>
  <c r="L15" i="19"/>
  <c r="L13" i="19"/>
  <c r="L11" i="19"/>
  <c r="L14" i="19"/>
  <c r="L12" i="19"/>
  <c r="L9" i="23"/>
  <c r="L15" i="23" s="1"/>
  <c r="L12" i="22"/>
  <c r="L10" i="22"/>
  <c r="F135" i="238"/>
  <c r="L135" i="238" s="1"/>
  <c r="L9" i="22"/>
  <c r="L14" i="21"/>
  <c r="L9" i="21"/>
  <c r="L8" i="21"/>
  <c r="F167" i="238"/>
  <c r="F116" i="238"/>
  <c r="L116" i="238" s="1"/>
  <c r="K116" i="238"/>
  <c r="J109" i="238"/>
  <c r="K101" i="238"/>
  <c r="H17" i="238"/>
  <c r="F6" i="238"/>
  <c r="F144" i="238"/>
  <c r="L144" i="238" s="1"/>
  <c r="F138" i="238"/>
  <c r="L138" i="238" s="1"/>
  <c r="H15" i="238"/>
  <c r="H144" i="238"/>
  <c r="K15" i="16"/>
  <c r="G15" i="16"/>
  <c r="I15" i="16"/>
  <c r="H116" i="238"/>
  <c r="I9" i="164"/>
  <c r="F17" i="238"/>
  <c r="L17" i="238" s="1"/>
  <c r="G11" i="14"/>
  <c r="H167" i="238"/>
  <c r="F166" i="238"/>
  <c r="K12" i="12"/>
  <c r="G19" i="18"/>
  <c r="J167" i="238"/>
  <c r="K100" i="238"/>
  <c r="H97" i="238"/>
  <c r="H102" i="238"/>
  <c r="F132" i="238"/>
  <c r="L132" i="238" s="1"/>
  <c r="K13" i="59"/>
  <c r="H109" i="238"/>
  <c r="K12" i="9"/>
  <c r="I18" i="17"/>
  <c r="F48" i="238"/>
  <c r="L48" i="238" s="1"/>
  <c r="H99" i="238"/>
  <c r="H13" i="238"/>
  <c r="H50" i="238"/>
  <c r="G18" i="17"/>
  <c r="F16" i="238"/>
  <c r="L16" i="238" s="1"/>
  <c r="F18" i="238"/>
  <c r="L18" i="238" s="1"/>
  <c r="F110" i="238"/>
  <c r="F130" i="238"/>
  <c r="L130" i="238" s="1"/>
  <c r="J48" i="238"/>
  <c r="I12" i="12"/>
  <c r="J50" i="238"/>
  <c r="G12" i="12"/>
  <c r="F66" i="238"/>
  <c r="H101" i="238"/>
  <c r="H11" i="238"/>
  <c r="K19" i="18"/>
  <c r="F101" i="238"/>
  <c r="F99" i="238"/>
  <c r="K13" i="69"/>
  <c r="H103" i="238"/>
  <c r="H98" i="238"/>
  <c r="F127" i="238"/>
  <c r="G16" i="4"/>
  <c r="F50" i="238"/>
  <c r="L50" i="238" s="1"/>
  <c r="G9" i="164"/>
  <c r="F15" i="238"/>
  <c r="L15" i="238" s="1"/>
  <c r="H16" i="238"/>
  <c r="H18" i="238"/>
  <c r="F109" i="238"/>
  <c r="L109" i="238" s="1"/>
  <c r="H8" i="238"/>
  <c r="H48" i="238"/>
  <c r="I11" i="14"/>
  <c r="H66" i="238"/>
  <c r="I19" i="18"/>
  <c r="F103" i="238"/>
  <c r="L103" i="238" s="1"/>
  <c r="F102" i="238"/>
  <c r="L102" i="238" s="1"/>
  <c r="F98" i="238"/>
  <c r="F97" i="238"/>
  <c r="I11" i="5"/>
  <c r="G11" i="5"/>
  <c r="G13" i="59"/>
  <c r="H65" i="238"/>
  <c r="F65" i="238"/>
  <c r="H64" i="238"/>
  <c r="F64" i="238"/>
  <c r="H63" i="238"/>
  <c r="F63" i="238"/>
  <c r="H85" i="238"/>
  <c r="F85" i="238"/>
  <c r="H84" i="238"/>
  <c r="F84" i="238"/>
  <c r="H82" i="238"/>
  <c r="F82" i="238"/>
  <c r="L82" i="238" s="1"/>
  <c r="H81" i="238"/>
  <c r="F81" i="238"/>
  <c r="L81" i="238" s="1"/>
  <c r="H80" i="238"/>
  <c r="F80" i="238"/>
  <c r="L80" i="238" s="1"/>
  <c r="H79" i="238"/>
  <c r="F79" i="238"/>
  <c r="L79" i="238" s="1"/>
  <c r="H78" i="238"/>
  <c r="F78" i="238"/>
  <c r="L78" i="238" s="1"/>
  <c r="H77" i="238"/>
  <c r="F77" i="238"/>
  <c r="L77" i="238" s="1"/>
  <c r="H76" i="238"/>
  <c r="F76" i="238"/>
  <c r="L76" i="238" s="1"/>
  <c r="H46" i="238"/>
  <c r="F46" i="238"/>
  <c r="H45" i="238"/>
  <c r="F45" i="238"/>
  <c r="H44" i="238"/>
  <c r="F44" i="238"/>
  <c r="H43" i="238"/>
  <c r="F43" i="238"/>
  <c r="J40" i="238"/>
  <c r="H40" i="238"/>
  <c r="F40" i="238"/>
  <c r="J37" i="238"/>
  <c r="H37" i="238"/>
  <c r="F37" i="238"/>
  <c r="J36" i="238"/>
  <c r="H36" i="238"/>
  <c r="F36" i="238"/>
  <c r="I13" i="69"/>
  <c r="J38" i="238"/>
  <c r="L28" i="238"/>
  <c r="L27" i="238"/>
  <c r="H23" i="238"/>
  <c r="F23" i="238"/>
  <c r="L23" i="238" s="1"/>
  <c r="K69" i="238"/>
  <c r="J39" i="238"/>
  <c r="H39" i="238"/>
  <c r="H38" i="238"/>
  <c r="F39" i="238"/>
  <c r="L39" i="238" s="1"/>
  <c r="F38" i="238"/>
  <c r="L38" i="238" s="1"/>
  <c r="H142" i="238"/>
  <c r="F142" i="238"/>
  <c r="L142" i="238" s="1"/>
  <c r="H100" i="238"/>
  <c r="F100" i="238"/>
  <c r="H83" i="238"/>
  <c r="F83" i="238"/>
  <c r="L83" i="238" s="1"/>
  <c r="J46" i="238"/>
  <c r="J45" i="238"/>
  <c r="J44" i="238"/>
  <c r="J43" i="238"/>
  <c r="J42" i="238"/>
  <c r="L29" i="238"/>
  <c r="H24" i="238"/>
  <c r="F24" i="238"/>
  <c r="G12" i="9"/>
  <c r="I12" i="9"/>
  <c r="K54" i="238"/>
  <c r="H21" i="238"/>
  <c r="F21" i="238"/>
  <c r="F19" i="238"/>
  <c r="K21" i="238"/>
  <c r="F94" i="238"/>
  <c r="L94" i="238" s="1"/>
  <c r="H96" i="238"/>
  <c r="H90" i="238"/>
  <c r="H61" i="238"/>
  <c r="F61" i="238"/>
  <c r="H59" i="238"/>
  <c r="F59" i="238"/>
  <c r="L59" i="238" s="1"/>
  <c r="K59" i="238"/>
  <c r="F12" i="238"/>
  <c r="L12" i="238" s="1"/>
  <c r="I16" i="4"/>
  <c r="I13" i="59"/>
  <c r="K9" i="164"/>
  <c r="G13" i="69"/>
  <c r="H53" i="238"/>
  <c r="F53" i="238"/>
  <c r="L53" i="238" s="1"/>
  <c r="J52" i="238"/>
  <c r="H52" i="238"/>
  <c r="F52" i="238"/>
  <c r="L52" i="238" s="1"/>
  <c r="J47" i="238"/>
  <c r="H47" i="238"/>
  <c r="F47" i="238"/>
  <c r="H19" i="238"/>
  <c r="H14" i="238"/>
  <c r="F14" i="238"/>
  <c r="L14" i="238" s="1"/>
  <c r="F13" i="238"/>
  <c r="L13" i="238" s="1"/>
  <c r="F11" i="238"/>
  <c r="L11" i="238" s="1"/>
  <c r="H10" i="238"/>
  <c r="F10" i="238"/>
  <c r="L10" i="238" s="1"/>
  <c r="H9" i="238"/>
  <c r="F9" i="238"/>
  <c r="L9" i="238" s="1"/>
  <c r="F8" i="238"/>
  <c r="L8" i="238" s="1"/>
  <c r="H7" i="238"/>
  <c r="F7" i="238"/>
  <c r="L7" i="238" s="1"/>
  <c r="H118" i="238"/>
  <c r="F118" i="238"/>
  <c r="F92" i="238"/>
  <c r="L92" i="238" s="1"/>
  <c r="H93" i="238"/>
  <c r="H91" i="238"/>
  <c r="J96" i="238"/>
  <c r="F96" i="238"/>
  <c r="H94" i="238"/>
  <c r="F93" i="238"/>
  <c r="L93" i="238" s="1"/>
  <c r="H92" i="238"/>
  <c r="F91" i="238"/>
  <c r="L91" i="238" s="1"/>
  <c r="J90" i="238"/>
  <c r="F90" i="238"/>
  <c r="L90" i="238" s="1"/>
  <c r="J89" i="238"/>
  <c r="H89" i="238"/>
  <c r="F89" i="238"/>
  <c r="H86" i="238"/>
  <c r="F86" i="238"/>
  <c r="L86" i="238" s="1"/>
  <c r="H74" i="238"/>
  <c r="F74" i="238"/>
  <c r="J73" i="238"/>
  <c r="H73" i="238"/>
  <c r="F73" i="238"/>
  <c r="L73" i="238" s="1"/>
  <c r="J68" i="238"/>
  <c r="H68" i="238"/>
  <c r="F68" i="238"/>
  <c r="J58" i="238"/>
  <c r="H58" i="238"/>
  <c r="F58" i="238"/>
  <c r="L58" i="238" s="1"/>
  <c r="J57" i="238"/>
  <c r="H57" i="238"/>
  <c r="F57" i="238"/>
  <c r="L57" i="238" s="1"/>
  <c r="H55" i="238"/>
  <c r="F55" i="238"/>
  <c r="L55" i="238" s="1"/>
  <c r="H54" i="238"/>
  <c r="F54" i="238"/>
  <c r="L54" i="238" s="1"/>
  <c r="L12" i="12" l="1"/>
  <c r="L16" i="4"/>
  <c r="L16" i="21"/>
  <c r="L18" i="17"/>
  <c r="L11" i="14"/>
  <c r="L19" i="18"/>
  <c r="L15" i="13"/>
  <c r="L14" i="15"/>
  <c r="L15" i="16"/>
  <c r="L19" i="11"/>
  <c r="L11" i="5"/>
  <c r="L16" i="19"/>
  <c r="K76" i="238"/>
  <c r="L17" i="22"/>
  <c r="K71" i="238"/>
  <c r="K30" i="238"/>
  <c r="K64" i="238"/>
  <c r="F125" i="238"/>
  <c r="K125" i="238"/>
  <c r="J176" i="238"/>
  <c r="J122" i="238"/>
  <c r="F176" i="238"/>
  <c r="K167" i="238"/>
  <c r="I177" i="238"/>
  <c r="G177" i="238"/>
  <c r="H122" i="238"/>
  <c r="L6" i="238"/>
  <c r="F122" i="238"/>
  <c r="H176" i="238"/>
  <c r="K144" i="238"/>
  <c r="K93" i="238"/>
  <c r="K6" i="238"/>
  <c r="K66" i="238"/>
  <c r="K166" i="238"/>
  <c r="K90" i="238"/>
  <c r="K80" i="238"/>
  <c r="K7" i="238"/>
  <c r="K130" i="238"/>
  <c r="K98" i="238"/>
  <c r="K16" i="238"/>
  <c r="K11" i="238"/>
  <c r="K99" i="238"/>
  <c r="K115" i="238"/>
  <c r="K97" i="238"/>
  <c r="K103" i="238"/>
  <c r="K109" i="238"/>
  <c r="K74" i="238"/>
  <c r="K84" i="238"/>
  <c r="K73" i="238"/>
  <c r="K13" i="238"/>
  <c r="K40" i="238"/>
  <c r="K78" i="238"/>
  <c r="K113" i="238"/>
  <c r="K142" i="238"/>
  <c r="K63" i="238"/>
  <c r="K65" i="238"/>
  <c r="K83" i="238"/>
  <c r="K77" i="238"/>
  <c r="K85" i="238"/>
  <c r="K82" i="238"/>
  <c r="K36" i="238"/>
  <c r="K37" i="238"/>
  <c r="K89" i="238"/>
  <c r="K38" i="238"/>
  <c r="K46" i="238"/>
  <c r="K45" i="238"/>
  <c r="K44" i="238"/>
  <c r="K43" i="238"/>
  <c r="K42" i="238"/>
  <c r="K24" i="238"/>
  <c r="K110" i="238"/>
  <c r="K53" i="238"/>
  <c r="K61" i="238"/>
  <c r="K47" i="238"/>
  <c r="K48" i="238"/>
  <c r="K52" i="238"/>
  <c r="K19" i="238"/>
  <c r="K14" i="238"/>
  <c r="K10" i="238"/>
  <c r="K12" i="238"/>
  <c r="K9" i="238"/>
  <c r="K126" i="238"/>
  <c r="K118" i="238"/>
  <c r="K96" i="238"/>
  <c r="K92" i="238"/>
  <c r="K86" i="238"/>
  <c r="K68" i="238"/>
  <c r="K58" i="238"/>
  <c r="L176" i="238" l="1"/>
  <c r="J177" i="238"/>
  <c r="F177" i="238"/>
  <c r="H177" i="238"/>
  <c r="K127" i="238"/>
  <c r="K79" i="238"/>
  <c r="K50" i="238"/>
  <c r="K23" i="238"/>
  <c r="K102" i="238"/>
  <c r="K91" i="238"/>
  <c r="K55" i="238"/>
  <c r="K17" i="238"/>
  <c r="K15" i="238"/>
  <c r="K135" i="238"/>
  <c r="K39" i="238"/>
  <c r="K57" i="238"/>
  <c r="K136" i="238"/>
  <c r="K94" i="238"/>
  <c r="K138" i="238"/>
  <c r="K132" i="238"/>
  <c r="K18" i="238"/>
  <c r="K81" i="238"/>
  <c r="K176" i="238" l="1"/>
  <c r="K122" i="238"/>
  <c r="K177" i="238" l="1"/>
</calcChain>
</file>

<file path=xl/sharedStrings.xml><?xml version="1.0" encoding="utf-8"?>
<sst xmlns="http://schemas.openxmlformats.org/spreadsheetml/2006/main" count="1584" uniqueCount="361">
  <si>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</si>
  <si>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</si>
  <si>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</si>
  <si>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</si>
  <si>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</si>
  <si>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</si>
  <si>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</si>
  <si>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</si>
  <si>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</si>
  <si>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</si>
  <si>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</si>
  <si>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</si>
  <si>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</si>
  <si>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</si>
  <si>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</si>
  <si>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</si>
  <si>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</si>
  <si>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</si>
  <si>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</si>
  <si>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</si>
  <si>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</si>
  <si>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</si>
  <si>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</si>
  <si>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</si>
  <si>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</si>
  <si>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</si>
  <si>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</si>
  <si>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</si>
  <si>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</si>
  <si>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</si>
  <si>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</si>
  <si>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</si>
  <si>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</si>
  <si>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</si>
  <si>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</si>
  <si>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</si>
  <si>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</si>
  <si>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</si>
  <si>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</si>
  <si>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</si>
  <si>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</si>
  <si>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</si>
  <si>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</si>
  <si>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</si>
  <si>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</si>
  <si>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</si>
  <si>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</si>
  <si>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</si>
  <si>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</si>
  <si>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</si>
  <si>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</si>
  <si>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</si>
  <si>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</si>
  <si>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</si>
  <si>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</si>
  <si>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</si>
  <si>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</si>
  <si>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</si>
  <si>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</si>
  <si>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</si>
  <si>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</si>
  <si>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</si>
  <si>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</si>
  <si>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</si>
  <si>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</si>
  <si>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</si>
  <si>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</si>
  <si>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</si>
  <si>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</si>
  <si>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</si>
  <si>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</si>
  <si>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</si>
  <si>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</si>
  <si>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</si>
  <si>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</si>
  <si>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</si>
  <si>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</si>
  <si>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</si>
  <si>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</si>
  <si>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</si>
  <si>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</si>
  <si>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</si>
  <si>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</si>
  <si>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</si>
  <si>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</si>
  <si>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</si>
  <si>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</si>
  <si>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</si>
  <si>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</si>
  <si>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</si>
  <si>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</si>
  <si>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</si>
  <si>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</si>
  <si>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</si>
  <si>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</si>
  <si>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</si>
  <si>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</si>
  <si>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</si>
  <si>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</si>
  <si>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</si>
  <si>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</si>
  <si>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</si>
  <si>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</si>
  <si>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</si>
  <si>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</si>
  <si>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</si>
  <si>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</si>
  <si>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</si>
  <si>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MEDICO PROT.CIV.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</si>
  <si>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</si>
  <si>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</si>
  <si>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</si>
  <si>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</si>
  <si>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</si>
  <si>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</si>
  <si>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</si>
  <si>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</si>
  <si>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</si>
  <si>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</si>
  <si>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</si>
  <si>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</si>
  <si>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</si>
  <si>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</si>
  <si>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</si>
  <si>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</si>
  <si>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</si>
  <si>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</si>
  <si>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</si>
  <si>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</si>
  <si>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</si>
  <si>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</si>
  <si>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</si>
  <si>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</si>
  <si>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</si>
  <si>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</si>
  <si>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</si>
  <si>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</si>
  <si>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</si>
  <si>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</si>
  <si>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</si>
  <si>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</si>
  <si>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</si>
  <si>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</si>
  <si>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</si>
  <si>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</si>
  <si>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</si>
  <si>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</si>
  <si>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</si>
  <si>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</si>
  <si>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</si>
  <si>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</si>
  <si>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</si>
  <si>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</si>
  <si>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</si>
  <si>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</si>
  <si>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</si>
  <si>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</si>
  <si>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</si>
  <si>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</si>
  <si>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</si>
  <si>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JOSE REFUGIO GUZMAN FUENTES</t>
  </si>
  <si>
    <t>CHOFER DE MAQ.</t>
  </si>
  <si>
    <t>MANTO. DE INMUEBLES</t>
  </si>
  <si>
    <t>JOSE GUADALUPE RUIZ RICO</t>
  </si>
  <si>
    <t>ANA LUCILA BUENROSTRO PEREZ</t>
  </si>
  <si>
    <t>PEDRO GONZALEZ CORTES</t>
  </si>
  <si>
    <t>SERGIO MONTIEL CORONA</t>
  </si>
  <si>
    <t>AUX. PROT. CIVIL</t>
  </si>
  <si>
    <t>SUBS.EMPLEO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</si>
  <si>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</si>
  <si>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</si>
  <si>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</si>
  <si>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</si>
  <si>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</si>
  <si>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</si>
  <si>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</si>
  <si>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</si>
  <si>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</si>
  <si>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</si>
  <si>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</si>
  <si>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</si>
  <si>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</si>
  <si>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</si>
  <si>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</si>
  <si>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</si>
  <si>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</si>
  <si>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</si>
  <si>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</si>
  <si>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</si>
  <si>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</si>
  <si>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</si>
  <si>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</si>
  <si>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</si>
  <si>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</si>
  <si>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</si>
  <si>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</si>
  <si>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</si>
  <si>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</si>
  <si>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</si>
  <si>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</si>
  <si>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</si>
  <si>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</si>
  <si>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</si>
  <si>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</si>
  <si>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</si>
  <si>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</si>
  <si>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</si>
  <si>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</si>
  <si>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</si>
  <si>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</si>
  <si>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</si>
  <si>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</si>
  <si>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</si>
  <si>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</si>
  <si>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</si>
  <si>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</si>
  <si>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</si>
  <si>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</si>
  <si>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NANCY A. GODINEZ GUTIERREZ</t>
  </si>
  <si>
    <t>SECRETARIA DEL EJIDO MOD.</t>
  </si>
  <si>
    <t>ISRAEL SANCHEZ VEGA</t>
  </si>
  <si>
    <t xml:space="preserve">                                                                                           H. AYUNTAMIENTO 2012-2015</t>
  </si>
  <si>
    <t>SINDICO</t>
  </si>
  <si>
    <t>ESPERANZA ELIZABETH PEREZ MARTINEZ</t>
  </si>
  <si>
    <t>RAFAEL TORRES MUNGUIA</t>
  </si>
  <si>
    <t>MARTIN FONSECA RAMOS</t>
  </si>
  <si>
    <t>NAHIELI AGUILAR FERRER</t>
  </si>
  <si>
    <t>1101.05.21</t>
  </si>
  <si>
    <t>RAMON PICHARDO CORONA</t>
  </si>
  <si>
    <t>JUAN SANDOVAL GARCIA</t>
  </si>
  <si>
    <t>ALEJANDRO ALCARAZ REYNOSA</t>
  </si>
  <si>
    <t>JUAN MANUEL CERVANTES LUPIAN</t>
  </si>
  <si>
    <t>1201.00.00</t>
  </si>
  <si>
    <t>ROBERTO GONZALEZ DOMINGUEZ</t>
  </si>
  <si>
    <t>ENFERMERO</t>
  </si>
  <si>
    <t xml:space="preserve">SECRETARIA  </t>
  </si>
  <si>
    <t>PARQUE LINEAL</t>
  </si>
  <si>
    <t>IGNACIO MARTINEZ ACUÑA</t>
  </si>
  <si>
    <t>MARIA TERESA VAZQUEZ NAVARRETE</t>
  </si>
  <si>
    <t>ANTONIO SILVA VALDOVINOS</t>
  </si>
  <si>
    <t>EFRAIN PLASCENCIA RAMIREZ</t>
  </si>
  <si>
    <t>SALVADOR CARDENAS GARCIA</t>
  </si>
  <si>
    <t>AUXILIAR ADMINISTRATIVO</t>
  </si>
  <si>
    <t>ROSA MARTINEZ HERNANDEZ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</si>
  <si>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</si>
  <si>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</si>
  <si>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</si>
  <si>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</si>
  <si>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</si>
  <si>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</si>
  <si>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</si>
  <si>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</si>
  <si>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</si>
  <si>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</si>
  <si>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SAYURI CAMARENA IBARRA</t>
  </si>
  <si>
    <t>DELEGADO DEL VOLANTIN</t>
  </si>
  <si>
    <t>FERNANDO MARTINEZ ZAMBRANO</t>
  </si>
  <si>
    <t>ROSALIO BUENROSTRO ALCARAZ</t>
  </si>
  <si>
    <t>JOSE ROBERTO VALDOVINOS PICHARDO</t>
  </si>
  <si>
    <t>MARGARITA RUIZ PULIDO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</si>
  <si>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</si>
  <si>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</si>
  <si>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</si>
  <si>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</si>
  <si>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</si>
  <si>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</si>
  <si>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</si>
  <si>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</si>
  <si>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JOSE GUADALUPE MACIAS VALENCIA</t>
  </si>
  <si>
    <t>ENCARGADA DE LA HACIENDA MPAL.</t>
  </si>
  <si>
    <t>JARDINERA DE LA ROSA AMARILLA</t>
  </si>
  <si>
    <t>YESENIA VILLANUEVA CASTRO</t>
  </si>
  <si>
    <t>ROBERTO CASTRO CORONA</t>
  </si>
  <si>
    <t>____________________________</t>
  </si>
  <si>
    <t>YOLANDA AMEZCUA CEJA</t>
  </si>
  <si>
    <t>ENCARGADA DE LA HACIENDA MUNICIPAL</t>
  </si>
  <si>
    <t>VIALIDAD</t>
  </si>
  <si>
    <t>JOSE MANUEL SANCHEZ ZAMORA</t>
  </si>
  <si>
    <t>POLICIA VIAL</t>
  </si>
  <si>
    <t>MIGUEL FONSECA TORRES</t>
  </si>
  <si>
    <t>PABLO OMAR OROZCO CONTRERAS</t>
  </si>
  <si>
    <t>JOSE MANUEL OROZCO CONTRERAS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</si>
  <si>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</si>
  <si>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</si>
  <si>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</si>
  <si>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</si>
  <si>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</si>
  <si>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</si>
  <si>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</si>
  <si>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</si>
  <si>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</si>
  <si>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</si>
  <si>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MARIO SOLIS CHAVARRIA</t>
  </si>
  <si>
    <t>JAVIER MATA SOLIS</t>
  </si>
  <si>
    <t>FEDERICO CHAVARRIA COVARRUBIAS</t>
  </si>
  <si>
    <t>AUXILIAR FONTANERIA</t>
  </si>
  <si>
    <t>MARIA GUADALUPE AVIÑA CORTES</t>
  </si>
  <si>
    <t>RAMON PANTOJA ALCALA</t>
  </si>
  <si>
    <t>RODOLFO SILVA MARTINEZ</t>
  </si>
  <si>
    <t>FRANCISCO NEGRETE CISNEROS</t>
  </si>
  <si>
    <t>JORGE LUIS MARTINEZ MARTINEZ</t>
  </si>
  <si>
    <t>SUBS. EMPLEO</t>
  </si>
  <si>
    <t>MANUEL VICTORIA PLASENCIA</t>
  </si>
  <si>
    <t>FRANCISCO FLORES CASTAÑEDA</t>
  </si>
  <si>
    <t>AUX DE JARDINERO</t>
  </si>
  <si>
    <t>GIOVANNA SANCHEZ GONZALEZ</t>
  </si>
  <si>
    <t>JUANA  CERVANTES  ANGEL</t>
  </si>
  <si>
    <t>ALEJANDRO RAFAEL ORTEGA VALENCIA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</si>
  <si>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</si>
  <si>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</si>
  <si>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</si>
  <si>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</si>
  <si>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</si>
  <si>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RECAUD. EJIDO MODELO</t>
  </si>
  <si>
    <t>AUX DE INTENDENCIA</t>
  </si>
  <si>
    <t xml:space="preserve">ASEADOR </t>
  </si>
  <si>
    <t>1101.05.56</t>
  </si>
  <si>
    <t>1101.05.58</t>
  </si>
  <si>
    <t>1101.05.59</t>
  </si>
  <si>
    <t>PRIMA VACACIONAL</t>
  </si>
  <si>
    <t>ALMA DELIA SANJUAN SAYULA</t>
  </si>
  <si>
    <t xml:space="preserve">    ________________________________</t>
  </si>
  <si>
    <t xml:space="preserve">    _____________________________</t>
  </si>
  <si>
    <t>RAUL CEJA AGUILAR</t>
  </si>
  <si>
    <t>MARIA GUADALUPE LOPEZ SOLORIO</t>
  </si>
  <si>
    <t>JOSE ARMANDO LUPIAN RAMOS</t>
  </si>
  <si>
    <t>RENE FARIAS MACIAS</t>
  </si>
  <si>
    <t>DANIEL PEREZ FLORES</t>
  </si>
  <si>
    <t>AGUSTIN MADRIZ VALENCIA</t>
  </si>
  <si>
    <t>1101.02.21</t>
  </si>
  <si>
    <t>BARRENDERO PLAZA PRINCIPAL EJIDO MODELO</t>
  </si>
  <si>
    <t>INTENDENTE EJIDO MODELO</t>
  </si>
  <si>
    <t>1101.05.60</t>
  </si>
  <si>
    <t>1101.05.61</t>
  </si>
  <si>
    <t>PREVENTOLOGO</t>
  </si>
  <si>
    <t>LAURA ANDREA BOJORGE MARTINEZ</t>
  </si>
  <si>
    <t>J. ANTONIO BUENROSTRO CANO</t>
  </si>
  <si>
    <t>ROBERTO VALDOVINOS MADRIZ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</si>
  <si>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OCTUBRE 2015</t>
    </r>
  </si>
  <si>
    <t>JOSE SANTIAGO CORONADO VALENCIA</t>
  </si>
  <si>
    <t>PARAMEDICO/ BOMBERO</t>
  </si>
  <si>
    <t>PROT. CIVIL Y SERVICIOS MEDICOS MPALES</t>
  </si>
  <si>
    <t>PROTECCION CIVIL Y SERVICIOS MEDICOS MPALES</t>
  </si>
  <si>
    <t>ZOILA VAZQUEZ MENDOZA</t>
  </si>
  <si>
    <t>JOSE ANTONIIO GARCIA CHAVARRIA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</si>
  <si>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</si>
  <si>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</si>
  <si>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</si>
  <si>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</si>
  <si>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</si>
  <si>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</si>
  <si>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MA. DEL CARMEN ESQUIVEZ CEJA</t>
  </si>
  <si>
    <t>AUXILIAR ENCARG.ASILO</t>
  </si>
  <si>
    <t>VERONICA CORONA GONZALEZ</t>
  </si>
  <si>
    <t>PRIMERA QUINCENA DE OCTUBRE 2015</t>
  </si>
  <si>
    <t xml:space="preserve">AUXILIAR  </t>
  </si>
  <si>
    <t>IRMA LUISA PASAYE ACEVEDO</t>
  </si>
  <si>
    <t>JOSE LUIS MANZO MORENO</t>
  </si>
  <si>
    <t xml:space="preserve">    ____________________________</t>
  </si>
  <si>
    <t>LCP JOSE LUIS ANAYA RICO</t>
  </si>
  <si>
    <t>SR. JOSE SANTIAGO CORONADO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</si>
</sst>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22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7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6" fillId="0" borderId="16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2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30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0" xfId="0" applyNumberFormat="1" applyFont="1" applyBorder="1"/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4" fontId="10" fillId="0" borderId="33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7" fillId="0" borderId="37" xfId="4" applyFont="1" applyBorder="1" applyAlignment="1">
      <alignment horizontal="center"/>
    </xf>
    <xf numFmtId="0" fontId="4" fillId="0" borderId="36" xfId="0" applyFont="1" applyBorder="1"/>
    <xf numFmtId="0" fontId="4" fillId="0" borderId="39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6" xfId="0" applyNumberFormat="1" applyFont="1" applyBorder="1"/>
    <xf numFmtId="0" fontId="4" fillId="0" borderId="3" xfId="0" applyFont="1" applyBorder="1"/>
    <xf numFmtId="0" fontId="9" fillId="0" borderId="40" xfId="0" applyFont="1" applyBorder="1"/>
    <xf numFmtId="4" fontId="4" fillId="0" borderId="38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7" xfId="4" applyNumberFormat="1" applyFont="1" applyBorder="1" applyAlignment="1">
      <alignment horizontal="center" wrapText="1"/>
    </xf>
    <xf numFmtId="4" fontId="18" fillId="0" borderId="36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4" xfId="0" applyNumberFormat="1" applyFont="1" applyBorder="1"/>
    <xf numFmtId="3" fontId="4" fillId="0" borderId="39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1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7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0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5" fillId="0" borderId="9" xfId="0" applyNumberFormat="1" applyFont="1" applyBorder="1" applyAlignment="1">
      <alignment horizontal="right"/>
    </xf>
    <xf numFmtId="0" fontId="20" fillId="0" borderId="2" xfId="0" applyFont="1" applyBorder="1" applyAlignment="1">
      <alignment wrapText="1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2" xfId="4" applyNumberFormat="1" applyFont="1" applyBorder="1" applyAlignment="1">
      <alignment horizontal="center" wrapText="1"/>
    </xf>
    <xf numFmtId="4" fontId="18" fillId="0" borderId="38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3" xfId="0" applyFont="1" applyBorder="1"/>
    <xf numFmtId="4" fontId="6" fillId="0" borderId="28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9" xfId="1" applyNumberFormat="1" applyFont="1" applyBorder="1"/>
    <xf numFmtId="0" fontId="4" fillId="0" borderId="2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" xfId="0" applyFont="1" applyFill="1" applyBorder="1"/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4" fontId="6" fillId="0" borderId="11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6" fillId="0" borderId="14" xfId="0" applyFont="1" applyBorder="1"/>
    <xf numFmtId="4" fontId="5" fillId="0" borderId="15" xfId="0" applyNumberFormat="1" applyFont="1" applyBorder="1" applyAlignment="1">
      <alignment horizontal="center"/>
    </xf>
    <xf numFmtId="4" fontId="6" fillId="0" borderId="34" xfId="0" applyNumberFormat="1" applyFont="1" applyBorder="1"/>
    <xf numFmtId="4" fontId="6" fillId="0" borderId="21" xfId="0" applyNumberFormat="1" applyFont="1" applyBorder="1"/>
    <xf numFmtId="4" fontId="6" fillId="0" borderId="19" xfId="0" applyNumberFormat="1" applyFont="1" applyBorder="1"/>
    <xf numFmtId="0" fontId="10" fillId="0" borderId="2" xfId="0" applyFont="1" applyBorder="1" applyAlignment="1">
      <alignment horizontal="left" wrapText="1"/>
    </xf>
    <xf numFmtId="3" fontId="8" fillId="0" borderId="0" xfId="0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right"/>
    </xf>
    <xf numFmtId="4" fontId="10" fillId="0" borderId="33" xfId="1" applyNumberFormat="1" applyFont="1" applyBorder="1" applyAlignment="1">
      <alignment horizontal="right"/>
    </xf>
    <xf numFmtId="4" fontId="6" fillId="0" borderId="21" xfId="0" applyNumberFormat="1" applyFont="1" applyBorder="1" applyAlignment="1">
      <alignment horizontal="center"/>
    </xf>
    <xf numFmtId="44" fontId="5" fillId="0" borderId="9" xfId="1" applyFont="1" applyBorder="1"/>
    <xf numFmtId="0" fontId="9" fillId="0" borderId="39" xfId="0" applyFont="1" applyBorder="1" applyAlignment="1">
      <alignment horizontal="left" wrapText="1"/>
    </xf>
    <xf numFmtId="0" fontId="9" fillId="0" borderId="39" xfId="0" applyFont="1" applyBorder="1" applyAlignment="1">
      <alignment wrapText="1"/>
    </xf>
    <xf numFmtId="0" fontId="12" fillId="0" borderId="0" xfId="0" applyFont="1"/>
    <xf numFmtId="0" fontId="21" fillId="0" borderId="38" xfId="4" applyFont="1" applyBorder="1" applyAlignment="1">
      <alignment horizontal="center" wrapText="1"/>
    </xf>
    <xf numFmtId="0" fontId="21" fillId="0" borderId="37" xfId="4" applyFont="1" applyBorder="1" applyAlignment="1">
      <alignment horizontal="center" wrapText="1"/>
    </xf>
    <xf numFmtId="0" fontId="12" fillId="0" borderId="22" xfId="0" applyFont="1" applyBorder="1"/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1"/>
  <sheetViews>
    <sheetView tabSelected="1" zoomScale="80" zoomScaleNormal="80" workbookViewId="0">
      <selection activeCell="E5" sqref="E5:E16"/>
    </sheetView>
  </sheetViews>
  <sheetFormatPr baseColWidth="10" defaultColWidth="11.42578125" defaultRowHeight="12.75" x14ac:dyDescent="0.2"/>
  <cols>
    <col min="1" max="1" width="8.28515625" style="2" customWidth="1"/>
    <col min="2" max="2" width="25.7109375" style="2" customWidth="1"/>
    <col min="3" max="3" width="9.7109375" style="2" customWidth="1"/>
    <col min="4" max="4" width="12.85546875" style="2" customWidth="1"/>
    <col min="5" max="5" width="5.7109375" style="2" customWidth="1"/>
    <col min="6" max="6" width="7.85546875" style="2" customWidth="1"/>
    <col min="7" max="7" width="12" style="2" customWidth="1"/>
    <col min="8" max="8" width="9.42578125" style="2" hidden="1" customWidth="1"/>
    <col min="9" max="9" width="11" style="2" customWidth="1"/>
    <col min="10" max="10" width="10.140625" style="2" hidden="1" customWidth="1"/>
    <col min="11" max="11" width="8.7109375" style="2" customWidth="1"/>
    <col min="12" max="12" width="12.28515625" style="2" customWidth="1"/>
    <col min="13" max="13" width="28.855468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ht="42" customHeight="1" thickBot="1" x14ac:dyDescent="0.3">
      <c r="A5" s="157" t="s">
        <v>14</v>
      </c>
      <c r="B5" s="158" t="s">
        <v>11</v>
      </c>
      <c r="C5" s="158" t="s">
        <v>183</v>
      </c>
      <c r="D5" s="158" t="s">
        <v>15</v>
      </c>
      <c r="E5" s="113" t="s">
        <v>23</v>
      </c>
      <c r="F5" s="113" t="s">
        <v>208</v>
      </c>
      <c r="G5" s="113" t="s">
        <v>210</v>
      </c>
      <c r="H5" s="113" t="s">
        <v>209</v>
      </c>
      <c r="I5" s="113" t="s">
        <v>211</v>
      </c>
      <c r="J5" s="113"/>
      <c r="K5" s="113" t="s">
        <v>301</v>
      </c>
      <c r="L5" s="113" t="s">
        <v>16</v>
      </c>
      <c r="M5" s="159" t="s">
        <v>17</v>
      </c>
    </row>
    <row r="6" spans="1:14" ht="33" customHeight="1" x14ac:dyDescent="0.2">
      <c r="A6" s="114" t="s">
        <v>113</v>
      </c>
      <c r="B6" s="50" t="s">
        <v>18</v>
      </c>
      <c r="C6" s="115"/>
      <c r="D6" s="52"/>
      <c r="E6" s="52"/>
      <c r="F6" s="154"/>
      <c r="G6" s="137"/>
      <c r="H6" s="154"/>
      <c r="I6" s="137"/>
      <c r="J6" s="154"/>
      <c r="K6" s="154"/>
      <c r="L6" s="137"/>
      <c r="M6" s="139"/>
    </row>
    <row r="7" spans="1:14" ht="33" customHeight="1" x14ac:dyDescent="0.25">
      <c r="A7" s="66" t="s">
        <v>113</v>
      </c>
      <c r="B7" s="7" t="s">
        <v>343</v>
      </c>
      <c r="C7" s="127" t="s">
        <v>184</v>
      </c>
      <c r="D7" s="65" t="s">
        <v>72</v>
      </c>
      <c r="E7" s="54">
        <v>15</v>
      </c>
      <c r="F7" s="146">
        <v>832</v>
      </c>
      <c r="G7" s="142">
        <f>+E7*F7</f>
        <v>12480</v>
      </c>
      <c r="H7" s="146">
        <v>144</v>
      </c>
      <c r="I7" s="142">
        <f t="shared" ref="I7:I15" si="0">+E7*H7</f>
        <v>2160</v>
      </c>
      <c r="J7" s="146"/>
      <c r="K7" s="146">
        <v>0</v>
      </c>
      <c r="L7" s="142">
        <f>+G7-I7+K7</f>
        <v>10320</v>
      </c>
      <c r="M7" s="202" t="s">
        <v>273</v>
      </c>
      <c r="N7" s="55"/>
    </row>
    <row r="8" spans="1:14" ht="33" customHeight="1" x14ac:dyDescent="0.25">
      <c r="A8" s="66" t="s">
        <v>113</v>
      </c>
      <c r="B8" s="7" t="s">
        <v>344</v>
      </c>
      <c r="C8" s="127" t="s">
        <v>184</v>
      </c>
      <c r="D8" s="65" t="s">
        <v>72</v>
      </c>
      <c r="E8" s="54">
        <v>15</v>
      </c>
      <c r="F8" s="146">
        <v>832</v>
      </c>
      <c r="G8" s="142">
        <f>+E8*F8</f>
        <v>12480</v>
      </c>
      <c r="H8" s="146">
        <v>144</v>
      </c>
      <c r="I8" s="142">
        <f t="shared" si="0"/>
        <v>2160</v>
      </c>
      <c r="J8" s="146"/>
      <c r="K8" s="146">
        <v>0</v>
      </c>
      <c r="L8" s="142">
        <f t="shared" ref="L8:L14" si="1">+G8-I8+K8</f>
        <v>10320</v>
      </c>
      <c r="M8" s="202" t="s">
        <v>273</v>
      </c>
      <c r="N8" s="55"/>
    </row>
    <row r="9" spans="1:14" ht="33" customHeight="1" x14ac:dyDescent="0.25">
      <c r="A9" s="66" t="s">
        <v>113</v>
      </c>
      <c r="B9" s="7" t="s">
        <v>345</v>
      </c>
      <c r="C9" s="127" t="s">
        <v>184</v>
      </c>
      <c r="D9" s="65" t="s">
        <v>72</v>
      </c>
      <c r="E9" s="54">
        <v>15</v>
      </c>
      <c r="F9" s="146">
        <v>832</v>
      </c>
      <c r="G9" s="142">
        <f t="shared" ref="G9:G14" si="2">+E9*F9</f>
        <v>12480</v>
      </c>
      <c r="H9" s="146">
        <v>144</v>
      </c>
      <c r="I9" s="142">
        <f t="shared" si="0"/>
        <v>2160</v>
      </c>
      <c r="J9" s="146"/>
      <c r="K9" s="146">
        <v>0</v>
      </c>
      <c r="L9" s="142">
        <f t="shared" si="1"/>
        <v>10320</v>
      </c>
      <c r="M9" s="202" t="s">
        <v>273</v>
      </c>
    </row>
    <row r="10" spans="1:14" ht="33" customHeight="1" x14ac:dyDescent="0.25">
      <c r="A10" s="66" t="s">
        <v>113</v>
      </c>
      <c r="B10" s="7" t="s">
        <v>346</v>
      </c>
      <c r="C10" s="127" t="s">
        <v>184</v>
      </c>
      <c r="D10" s="65" t="s">
        <v>72</v>
      </c>
      <c r="E10" s="54">
        <v>15</v>
      </c>
      <c r="F10" s="146">
        <v>832</v>
      </c>
      <c r="G10" s="142">
        <f t="shared" si="2"/>
        <v>12480</v>
      </c>
      <c r="H10" s="146">
        <v>144</v>
      </c>
      <c r="I10" s="142">
        <f t="shared" si="0"/>
        <v>2160</v>
      </c>
      <c r="J10" s="146"/>
      <c r="K10" s="146">
        <v>0</v>
      </c>
      <c r="L10" s="142">
        <f t="shared" si="1"/>
        <v>10320</v>
      </c>
      <c r="M10" s="202" t="s">
        <v>273</v>
      </c>
    </row>
    <row r="11" spans="1:14" ht="33" customHeight="1" x14ac:dyDescent="0.25">
      <c r="A11" s="66" t="s">
        <v>113</v>
      </c>
      <c r="B11" s="7" t="s">
        <v>347</v>
      </c>
      <c r="C11" s="127" t="s">
        <v>184</v>
      </c>
      <c r="D11" s="65" t="s">
        <v>72</v>
      </c>
      <c r="E11" s="54">
        <v>15</v>
      </c>
      <c r="F11" s="146">
        <v>832</v>
      </c>
      <c r="G11" s="142">
        <f t="shared" si="2"/>
        <v>12480</v>
      </c>
      <c r="H11" s="146">
        <v>144</v>
      </c>
      <c r="I11" s="142">
        <f t="shared" si="0"/>
        <v>2160</v>
      </c>
      <c r="J11" s="146"/>
      <c r="K11" s="146">
        <v>0</v>
      </c>
      <c r="L11" s="142">
        <f t="shared" si="1"/>
        <v>10320</v>
      </c>
      <c r="M11" s="202" t="s">
        <v>273</v>
      </c>
    </row>
    <row r="12" spans="1:14" s="189" customFormat="1" ht="33" customHeight="1" x14ac:dyDescent="0.25">
      <c r="A12" s="66" t="s">
        <v>113</v>
      </c>
      <c r="B12" s="7" t="s">
        <v>348</v>
      </c>
      <c r="C12" s="127" t="s">
        <v>184</v>
      </c>
      <c r="D12" s="65" t="s">
        <v>72</v>
      </c>
      <c r="E12" s="54">
        <v>15</v>
      </c>
      <c r="F12" s="146">
        <v>832</v>
      </c>
      <c r="G12" s="142">
        <f t="shared" si="2"/>
        <v>12480</v>
      </c>
      <c r="H12" s="146">
        <v>144</v>
      </c>
      <c r="I12" s="142">
        <f t="shared" si="0"/>
        <v>2160</v>
      </c>
      <c r="J12" s="146"/>
      <c r="K12" s="146">
        <v>0</v>
      </c>
      <c r="L12" s="142">
        <f t="shared" si="1"/>
        <v>10320</v>
      </c>
      <c r="M12" s="202" t="s">
        <v>273</v>
      </c>
    </row>
    <row r="13" spans="1:14" ht="33" customHeight="1" x14ac:dyDescent="0.25">
      <c r="A13" s="66" t="s">
        <v>113</v>
      </c>
      <c r="B13" s="7" t="s">
        <v>349</v>
      </c>
      <c r="C13" s="127" t="s">
        <v>184</v>
      </c>
      <c r="D13" s="65" t="s">
        <v>72</v>
      </c>
      <c r="E13" s="54">
        <v>15</v>
      </c>
      <c r="F13" s="146">
        <v>832</v>
      </c>
      <c r="G13" s="142">
        <f t="shared" si="2"/>
        <v>12480</v>
      </c>
      <c r="H13" s="146">
        <v>144</v>
      </c>
      <c r="I13" s="142">
        <f t="shared" si="0"/>
        <v>2160</v>
      </c>
      <c r="J13" s="146"/>
      <c r="K13" s="146">
        <v>0</v>
      </c>
      <c r="L13" s="142">
        <f t="shared" si="1"/>
        <v>10320</v>
      </c>
      <c r="M13" s="202" t="s">
        <v>273</v>
      </c>
    </row>
    <row r="14" spans="1:14" ht="33" customHeight="1" x14ac:dyDescent="0.25">
      <c r="A14" s="66" t="s">
        <v>113</v>
      </c>
      <c r="B14" s="7" t="s">
        <v>350</v>
      </c>
      <c r="C14" s="127" t="s">
        <v>184</v>
      </c>
      <c r="D14" s="65" t="s">
        <v>72</v>
      </c>
      <c r="E14" s="54">
        <v>15</v>
      </c>
      <c r="F14" s="146">
        <v>832</v>
      </c>
      <c r="G14" s="142">
        <f t="shared" si="2"/>
        <v>12480</v>
      </c>
      <c r="H14" s="146">
        <v>144</v>
      </c>
      <c r="I14" s="142">
        <f t="shared" si="0"/>
        <v>2160</v>
      </c>
      <c r="J14" s="146"/>
      <c r="K14" s="146">
        <v>0</v>
      </c>
      <c r="L14" s="142">
        <f t="shared" si="1"/>
        <v>10320</v>
      </c>
      <c r="M14" s="202" t="s">
        <v>273</v>
      </c>
    </row>
    <row r="15" spans="1:14" ht="33" customHeight="1" thickBot="1" x14ac:dyDescent="0.3">
      <c r="A15" s="66" t="s">
        <v>113</v>
      </c>
      <c r="B15" s="7" t="s">
        <v>353</v>
      </c>
      <c r="C15" s="127" t="s">
        <v>184</v>
      </c>
      <c r="D15" s="65" t="s">
        <v>72</v>
      </c>
      <c r="E15" s="54">
        <v>15</v>
      </c>
      <c r="F15" s="146">
        <v>832</v>
      </c>
      <c r="G15" s="147">
        <f>+E15*F15</f>
        <v>12480</v>
      </c>
      <c r="H15" s="147">
        <v>144</v>
      </c>
      <c r="I15" s="147">
        <f t="shared" si="0"/>
        <v>2160</v>
      </c>
      <c r="J15" s="155"/>
      <c r="K15" s="155">
        <v>0</v>
      </c>
      <c r="L15" s="147">
        <f>+G15-I15+K15</f>
        <v>10320</v>
      </c>
      <c r="M15" s="202" t="s">
        <v>273</v>
      </c>
    </row>
    <row r="16" spans="1:14" ht="33" customHeight="1" thickTop="1" thickBot="1" x14ac:dyDescent="0.25">
      <c r="A16" s="98"/>
      <c r="B16" s="51" t="s">
        <v>16</v>
      </c>
      <c r="C16" s="116"/>
      <c r="D16" s="45"/>
      <c r="E16" s="255"/>
      <c r="F16" s="156"/>
      <c r="G16" s="263">
        <f t="shared" ref="G16:K16" si="3">SUM(G7:G15)</f>
        <v>112320</v>
      </c>
      <c r="H16" s="264">
        <f t="shared" si="3"/>
        <v>1296</v>
      </c>
      <c r="I16" s="263">
        <f t="shared" si="3"/>
        <v>19440</v>
      </c>
      <c r="J16" s="263">
        <f t="shared" si="3"/>
        <v>0</v>
      </c>
      <c r="K16" s="263">
        <f t="shared" si="3"/>
        <v>0</v>
      </c>
      <c r="L16" s="263">
        <f>SUM(L7:L15)</f>
        <v>92880</v>
      </c>
      <c r="M16" s="134"/>
    </row>
    <row r="17" spans="2:12" ht="22.5" customHeight="1" x14ac:dyDescent="0.2"/>
    <row r="18" spans="2:12" ht="22.5" customHeight="1" x14ac:dyDescent="0.2">
      <c r="B18" s="152" t="s">
        <v>360</v>
      </c>
      <c r="C18" s="152"/>
      <c r="G18" s="55"/>
      <c r="H18" s="55"/>
      <c r="I18" s="2" t="s">
        <v>359</v>
      </c>
    </row>
    <row r="19" spans="2:12" ht="22.5" customHeight="1" x14ac:dyDescent="0.2">
      <c r="B19" s="152"/>
      <c r="C19" s="152"/>
    </row>
    <row r="20" spans="2:12" ht="21.75" customHeight="1" x14ac:dyDescent="0.2">
      <c r="B20" s="152"/>
      <c r="C20" s="152"/>
    </row>
    <row r="21" spans="2:12" ht="22.5" customHeight="1" x14ac:dyDescent="0.2">
      <c r="B21" s="152" t="s">
        <v>19</v>
      </c>
      <c r="C21" s="152"/>
      <c r="I21" s="153" t="s">
        <v>269</v>
      </c>
      <c r="J21" s="153"/>
      <c r="K21" s="153"/>
      <c r="L21" s="153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8"/>
  <sheetViews>
    <sheetView zoomScale="80" zoomScaleNormal="80" workbookViewId="0">
      <selection activeCell="E5" sqref="E5:E11"/>
    </sheetView>
  </sheetViews>
  <sheetFormatPr baseColWidth="10" defaultColWidth="11.42578125" defaultRowHeight="12.75" x14ac:dyDescent="0.2"/>
  <cols>
    <col min="1" max="1" width="8.7109375" style="2" customWidth="1"/>
    <col min="2" max="2" width="30.85546875" style="2" customWidth="1"/>
    <col min="3" max="3" width="14.7109375" style="2" customWidth="1"/>
    <col min="4" max="4" width="13" style="2" customWidth="1"/>
    <col min="5" max="5" width="4.42578125" style="2" customWidth="1"/>
    <col min="6" max="6" width="8.7109375" style="2" customWidth="1"/>
    <col min="7" max="7" width="11.42578125" style="2" customWidth="1"/>
    <col min="8" max="8" width="0.140625" style="2" customWidth="1"/>
    <col min="9" max="9" width="11" style="2" customWidth="1"/>
    <col min="10" max="10" width="6.7109375" style="2" hidden="1" customWidth="1"/>
    <col min="11" max="11" width="8.140625" style="2" customWidth="1"/>
    <col min="12" max="12" width="11.42578125" style="2"/>
    <col min="13" max="13" width="25.7109375" style="2" customWidth="1"/>
    <col min="14" max="14" width="7.5703125" style="2" customWidth="1"/>
    <col min="15" max="15" width="9.28515625" style="2" customWidth="1"/>
    <col min="16" max="16384" width="11.42578125" style="2"/>
  </cols>
  <sheetData>
    <row r="1" spans="1:18" s="1" customFormat="1" ht="18" x14ac:dyDescent="0.25">
      <c r="A1" s="1" t="s">
        <v>20</v>
      </c>
    </row>
    <row r="2" spans="1:18" s="1" customFormat="1" ht="18" x14ac:dyDescent="0.25">
      <c r="A2" s="1" t="s">
        <v>221</v>
      </c>
    </row>
    <row r="3" spans="1:18" s="1" customFormat="1" ht="18" x14ac:dyDescent="0.25">
      <c r="A3" s="1" t="s">
        <v>21</v>
      </c>
    </row>
    <row r="4" spans="1:18" s="1" customFormat="1" ht="18.75" thickBot="1" x14ac:dyDescent="0.3">
      <c r="A4" s="1" t="s">
        <v>338</v>
      </c>
    </row>
    <row r="5" spans="1:18" ht="36.6" customHeight="1" thickBot="1" x14ac:dyDescent="0.3">
      <c r="A5" s="160" t="s">
        <v>14</v>
      </c>
      <c r="B5" s="161" t="s">
        <v>11</v>
      </c>
      <c r="C5" s="161" t="s">
        <v>183</v>
      </c>
      <c r="D5" s="161" t="s">
        <v>15</v>
      </c>
      <c r="E5" s="81" t="s">
        <v>23</v>
      </c>
      <c r="F5" s="81" t="s">
        <v>208</v>
      </c>
      <c r="G5" s="81" t="s">
        <v>210</v>
      </c>
      <c r="H5" s="81" t="s">
        <v>209</v>
      </c>
      <c r="I5" s="81" t="s">
        <v>211</v>
      </c>
      <c r="J5" s="81"/>
      <c r="K5" s="81" t="s">
        <v>301</v>
      </c>
      <c r="L5" s="81" t="s">
        <v>16</v>
      </c>
      <c r="M5" s="162" t="s">
        <v>17</v>
      </c>
    </row>
    <row r="6" spans="1:18" ht="30" customHeight="1" x14ac:dyDescent="0.2">
      <c r="A6" s="117" t="s">
        <v>113</v>
      </c>
      <c r="B6" s="50" t="s">
        <v>18</v>
      </c>
      <c r="C6" s="120"/>
      <c r="D6" s="52"/>
      <c r="E6" s="52"/>
      <c r="F6" s="52"/>
      <c r="G6" s="137"/>
      <c r="H6" s="137"/>
      <c r="I6" s="137"/>
      <c r="J6" s="138"/>
      <c r="K6" s="138"/>
      <c r="L6" s="137"/>
      <c r="M6" s="139"/>
    </row>
    <row r="7" spans="1:18" ht="30" customHeight="1" x14ac:dyDescent="0.3">
      <c r="A7" s="66" t="s">
        <v>113</v>
      </c>
      <c r="B7" s="8" t="s">
        <v>339</v>
      </c>
      <c r="C7" s="78" t="s">
        <v>185</v>
      </c>
      <c r="D7" s="140" t="s">
        <v>73</v>
      </c>
      <c r="E7" s="25">
        <v>15</v>
      </c>
      <c r="F7" s="83">
        <v>1680</v>
      </c>
      <c r="G7" s="6">
        <f t="shared" ref="G7:G10" si="0">+E7*F7</f>
        <v>25200</v>
      </c>
      <c r="H7" s="233">
        <v>383</v>
      </c>
      <c r="I7" s="6">
        <f t="shared" ref="I7:I10" si="1">+E7*H7</f>
        <v>5745</v>
      </c>
      <c r="J7" s="29">
        <v>0</v>
      </c>
      <c r="K7" s="29">
        <v>0</v>
      </c>
      <c r="L7" s="6">
        <f>+G7-I7+K7</f>
        <v>19455</v>
      </c>
      <c r="M7" s="144" t="s">
        <v>71</v>
      </c>
      <c r="O7" s="55"/>
      <c r="R7" s="55"/>
    </row>
    <row r="8" spans="1:18" ht="30" customHeight="1" x14ac:dyDescent="0.3">
      <c r="A8" s="66" t="s">
        <v>113</v>
      </c>
      <c r="B8" s="8" t="s">
        <v>57</v>
      </c>
      <c r="C8" s="78" t="s">
        <v>185</v>
      </c>
      <c r="D8" s="8" t="s">
        <v>0</v>
      </c>
      <c r="E8" s="25">
        <v>15</v>
      </c>
      <c r="F8" s="265">
        <v>212</v>
      </c>
      <c r="G8" s="6">
        <f t="shared" si="0"/>
        <v>3180</v>
      </c>
      <c r="H8" s="6">
        <v>8</v>
      </c>
      <c r="I8" s="6">
        <f t="shared" si="1"/>
        <v>120</v>
      </c>
      <c r="J8" s="6">
        <v>0</v>
      </c>
      <c r="K8" s="6">
        <v>0</v>
      </c>
      <c r="L8" s="6">
        <f t="shared" ref="L8:L10" si="2">+G8-I8+K8</f>
        <v>3060</v>
      </c>
      <c r="M8" s="144" t="s">
        <v>71</v>
      </c>
      <c r="O8" s="55"/>
      <c r="P8" s="55"/>
    </row>
    <row r="9" spans="1:18" ht="30" customHeight="1" x14ac:dyDescent="0.3">
      <c r="A9" s="66" t="s">
        <v>113</v>
      </c>
      <c r="B9" s="8" t="s">
        <v>238</v>
      </c>
      <c r="C9" s="78" t="s">
        <v>185</v>
      </c>
      <c r="D9" s="8" t="s">
        <v>12</v>
      </c>
      <c r="E9" s="58">
        <v>15</v>
      </c>
      <c r="F9" s="85">
        <v>164</v>
      </c>
      <c r="G9" s="29">
        <f t="shared" si="0"/>
        <v>2460</v>
      </c>
      <c r="H9" s="29">
        <v>1</v>
      </c>
      <c r="I9" s="6">
        <f t="shared" si="1"/>
        <v>15</v>
      </c>
      <c r="J9" s="29">
        <v>0</v>
      </c>
      <c r="K9" s="29">
        <v>0</v>
      </c>
      <c r="L9" s="6">
        <f t="shared" si="2"/>
        <v>2445</v>
      </c>
      <c r="M9" s="144" t="s">
        <v>71</v>
      </c>
      <c r="O9" s="55"/>
    </row>
    <row r="10" spans="1:18" ht="30" customHeight="1" thickBot="1" x14ac:dyDescent="0.35">
      <c r="A10" s="66" t="s">
        <v>113</v>
      </c>
      <c r="B10" s="8" t="s">
        <v>153</v>
      </c>
      <c r="C10" s="78" t="s">
        <v>185</v>
      </c>
      <c r="D10" s="8" t="s">
        <v>12</v>
      </c>
      <c r="E10" s="25">
        <v>15</v>
      </c>
      <c r="F10" s="84">
        <v>164</v>
      </c>
      <c r="G10" s="23">
        <f t="shared" si="0"/>
        <v>2460</v>
      </c>
      <c r="H10" s="23">
        <v>1</v>
      </c>
      <c r="I10" s="23">
        <f t="shared" si="1"/>
        <v>15</v>
      </c>
      <c r="J10" s="23">
        <v>0</v>
      </c>
      <c r="K10" s="23">
        <v>0</v>
      </c>
      <c r="L10" s="23">
        <f t="shared" si="2"/>
        <v>2445</v>
      </c>
      <c r="M10" s="144" t="s">
        <v>71</v>
      </c>
      <c r="O10" s="55"/>
    </row>
    <row r="11" spans="1:18" ht="30" customHeight="1" thickTop="1" thickBot="1" x14ac:dyDescent="0.35">
      <c r="A11" s="98"/>
      <c r="B11" s="51" t="s">
        <v>16</v>
      </c>
      <c r="C11" s="148"/>
      <c r="D11" s="45"/>
      <c r="E11" s="20"/>
      <c r="F11" s="266"/>
      <c r="G11" s="266">
        <f t="shared" ref="G11:K11" si="3">SUM(G7:G10)</f>
        <v>33300</v>
      </c>
      <c r="H11" s="266">
        <f t="shared" si="3"/>
        <v>393</v>
      </c>
      <c r="I11" s="266">
        <f t="shared" si="3"/>
        <v>5895</v>
      </c>
      <c r="J11" s="266">
        <f t="shared" si="3"/>
        <v>0</v>
      </c>
      <c r="K11" s="266">
        <f t="shared" si="3"/>
        <v>0</v>
      </c>
      <c r="L11" s="266">
        <f>SUM(L7:L10)</f>
        <v>27405</v>
      </c>
      <c r="M11" s="150"/>
    </row>
    <row r="12" spans="1:18" ht="22.5" customHeight="1" x14ac:dyDescent="0.2">
      <c r="I12" s="55"/>
      <c r="J12" s="55"/>
      <c r="K12" s="151"/>
    </row>
    <row r="13" spans="1:18" s="3" customFormat="1" ht="22.5" customHeight="1" x14ac:dyDescent="0.3">
      <c r="B13" s="201" t="s">
        <v>360</v>
      </c>
      <c r="C13" s="9"/>
      <c r="G13" s="41"/>
      <c r="H13" s="41"/>
      <c r="I13" s="3" t="s">
        <v>359</v>
      </c>
    </row>
    <row r="14" spans="1:18" s="3" customFormat="1" ht="22.5" customHeight="1" x14ac:dyDescent="0.3">
      <c r="B14" s="9"/>
      <c r="C14" s="9"/>
    </row>
    <row r="15" spans="1:18" s="3" customFormat="1" ht="21.75" customHeight="1" x14ac:dyDescent="0.3">
      <c r="B15" s="9"/>
      <c r="C15" s="9"/>
    </row>
    <row r="16" spans="1:18" s="3" customFormat="1" ht="22.5" customHeight="1" x14ac:dyDescent="0.3">
      <c r="B16" s="9" t="s">
        <v>19</v>
      </c>
      <c r="C16" s="9"/>
      <c r="I16" s="196" t="s">
        <v>269</v>
      </c>
      <c r="J16" s="64"/>
      <c r="K16" s="64"/>
      <c r="L16" s="9"/>
    </row>
    <row r="17" s="3" customFormat="1" ht="16.5" x14ac:dyDescent="0.3"/>
    <row r="18" s="3" customFormat="1" ht="16.5" x14ac:dyDescent="0.3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5" sqref="E5:E11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4" width="11.5703125" style="2" customWidth="1"/>
    <col min="5" max="5" width="4.42578125" style="2" customWidth="1"/>
    <col min="6" max="6" width="8.28515625" style="2" customWidth="1"/>
    <col min="7" max="7" width="9.85546875" style="2" customWidth="1"/>
    <col min="8" max="8" width="2.7109375" style="2" hidden="1" customWidth="1"/>
    <col min="9" max="9" width="8.85546875" style="2" customWidth="1"/>
    <col min="10" max="10" width="8" style="2" hidden="1" customWidth="1"/>
    <col min="11" max="11" width="6.42578125" style="2" customWidth="1"/>
    <col min="12" max="12" width="10.42578125" style="2" customWidth="1"/>
    <col min="13" max="13" width="24.7109375" style="2" customWidth="1"/>
    <col min="14" max="14" width="7.5703125" style="2" customWidth="1"/>
    <col min="15" max="15" width="9.28515625" style="2" customWidth="1"/>
    <col min="16" max="16384" width="11.42578125" style="2"/>
  </cols>
  <sheetData>
    <row r="1" spans="1:15" s="1" customFormat="1" ht="18" x14ac:dyDescent="0.25">
      <c r="A1" s="1" t="s">
        <v>20</v>
      </c>
      <c r="J1" s="1">
        <v>3</v>
      </c>
    </row>
    <row r="2" spans="1:15" s="1" customFormat="1" ht="18" x14ac:dyDescent="0.25">
      <c r="A2" s="1" t="s">
        <v>221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338</v>
      </c>
    </row>
    <row r="5" spans="1:15" ht="36.6" customHeight="1" thickBot="1" x14ac:dyDescent="0.3">
      <c r="A5" s="160" t="s">
        <v>14</v>
      </c>
      <c r="B5" s="161" t="s">
        <v>11</v>
      </c>
      <c r="C5" s="161" t="s">
        <v>183</v>
      </c>
      <c r="D5" s="161" t="s">
        <v>15</v>
      </c>
      <c r="E5" s="81" t="s">
        <v>23</v>
      </c>
      <c r="F5" s="81" t="s">
        <v>208</v>
      </c>
      <c r="G5" s="81" t="s">
        <v>210</v>
      </c>
      <c r="H5" s="81" t="s">
        <v>209</v>
      </c>
      <c r="I5" s="81" t="s">
        <v>211</v>
      </c>
      <c r="J5" s="81"/>
      <c r="K5" s="81" t="s">
        <v>168</v>
      </c>
      <c r="L5" s="81" t="s">
        <v>16</v>
      </c>
      <c r="M5" s="162" t="s">
        <v>17</v>
      </c>
    </row>
    <row r="6" spans="1:15" ht="22.5" customHeight="1" x14ac:dyDescent="0.2">
      <c r="A6" s="117" t="s">
        <v>113</v>
      </c>
      <c r="B6" s="50" t="s">
        <v>18</v>
      </c>
      <c r="C6" s="120"/>
      <c r="D6" s="52"/>
      <c r="E6" s="52"/>
      <c r="F6" s="52"/>
      <c r="G6" s="137"/>
      <c r="H6" s="137"/>
      <c r="I6" s="137"/>
      <c r="J6" s="138"/>
      <c r="K6" s="138"/>
      <c r="L6" s="137"/>
      <c r="M6" s="139"/>
    </row>
    <row r="7" spans="1:15" ht="30" customHeight="1" x14ac:dyDescent="0.25">
      <c r="A7" s="66" t="s">
        <v>113</v>
      </c>
      <c r="B7" s="8" t="s">
        <v>351</v>
      </c>
      <c r="C7" s="210" t="s">
        <v>186</v>
      </c>
      <c r="D7" s="63" t="s">
        <v>222</v>
      </c>
      <c r="E7" s="54">
        <v>15</v>
      </c>
      <c r="F7" s="141">
        <v>905</v>
      </c>
      <c r="G7" s="142">
        <f t="shared" ref="G7:G10" si="0">+E7*F7</f>
        <v>13575</v>
      </c>
      <c r="H7" s="142">
        <v>161</v>
      </c>
      <c r="I7" s="142">
        <f>+E7*H7</f>
        <v>2415</v>
      </c>
      <c r="J7" s="143">
        <v>0</v>
      </c>
      <c r="K7" s="143">
        <f>+E7*J7</f>
        <v>0</v>
      </c>
      <c r="L7" s="142">
        <f>+G7-I7+K7</f>
        <v>11160</v>
      </c>
      <c r="M7" s="144" t="s">
        <v>74</v>
      </c>
      <c r="O7" s="55"/>
    </row>
    <row r="8" spans="1:15" ht="30" customHeight="1" x14ac:dyDescent="0.25">
      <c r="A8" s="66" t="s">
        <v>113</v>
      </c>
      <c r="B8" s="214" t="s">
        <v>289</v>
      </c>
      <c r="C8" s="210" t="s">
        <v>186</v>
      </c>
      <c r="D8" s="63" t="s">
        <v>235</v>
      </c>
      <c r="E8" s="54">
        <v>15</v>
      </c>
      <c r="F8" s="141">
        <v>188</v>
      </c>
      <c r="G8" s="142">
        <f t="shared" ref="G8" si="1">+E8*F8</f>
        <v>2820</v>
      </c>
      <c r="H8" s="142">
        <v>4</v>
      </c>
      <c r="I8" s="142">
        <f>+E8*H8</f>
        <v>60</v>
      </c>
      <c r="J8" s="143">
        <v>0</v>
      </c>
      <c r="K8" s="143">
        <f>+E8*J8</f>
        <v>0</v>
      </c>
      <c r="L8" s="142">
        <f>+G8-I8+K8</f>
        <v>2760</v>
      </c>
      <c r="M8" s="144" t="s">
        <v>74</v>
      </c>
      <c r="O8" s="55"/>
    </row>
    <row r="9" spans="1:15" ht="30" customHeight="1" x14ac:dyDescent="0.25">
      <c r="A9" s="66" t="s">
        <v>113</v>
      </c>
      <c r="B9" s="8" t="s">
        <v>125</v>
      </c>
      <c r="C9" s="210" t="s">
        <v>186</v>
      </c>
      <c r="D9" s="7" t="s">
        <v>235</v>
      </c>
      <c r="E9" s="54">
        <v>15</v>
      </c>
      <c r="F9" s="106">
        <v>286</v>
      </c>
      <c r="G9" s="143">
        <f t="shared" si="0"/>
        <v>4290</v>
      </c>
      <c r="H9" s="143">
        <v>26</v>
      </c>
      <c r="I9" s="143">
        <f>+E9*H9</f>
        <v>390</v>
      </c>
      <c r="J9" s="143">
        <v>0</v>
      </c>
      <c r="K9" s="143">
        <f>+E9*J9</f>
        <v>0</v>
      </c>
      <c r="L9" s="143">
        <f t="shared" ref="L9" si="2">+G9-I9+K9</f>
        <v>3900</v>
      </c>
      <c r="M9" s="145" t="s">
        <v>74</v>
      </c>
      <c r="O9" s="55"/>
    </row>
    <row r="10" spans="1:15" ht="30" customHeight="1" thickBot="1" x14ac:dyDescent="0.35">
      <c r="A10" s="66" t="s">
        <v>113</v>
      </c>
      <c r="B10" s="7" t="s">
        <v>282</v>
      </c>
      <c r="C10" s="65" t="s">
        <v>186</v>
      </c>
      <c r="D10" s="65" t="s">
        <v>283</v>
      </c>
      <c r="E10" s="58">
        <v>15</v>
      </c>
      <c r="F10" s="85">
        <v>258</v>
      </c>
      <c r="G10" s="38">
        <f t="shared" si="0"/>
        <v>3870</v>
      </c>
      <c r="H10" s="237">
        <v>22</v>
      </c>
      <c r="I10" s="38">
        <f>+E10*H10</f>
        <v>330</v>
      </c>
      <c r="J10" s="38">
        <v>0</v>
      </c>
      <c r="K10" s="38">
        <f>J10*E10</f>
        <v>0</v>
      </c>
      <c r="L10" s="23">
        <f>+G10-I10+K10</f>
        <v>3540</v>
      </c>
      <c r="M10" s="145" t="s">
        <v>74</v>
      </c>
      <c r="O10" s="55"/>
    </row>
    <row r="11" spans="1:15" ht="30" customHeight="1" thickTop="1" thickBot="1" x14ac:dyDescent="0.25">
      <c r="A11" s="98"/>
      <c r="B11" s="51" t="s">
        <v>16</v>
      </c>
      <c r="C11" s="148"/>
      <c r="D11" s="45"/>
      <c r="E11" s="45"/>
      <c r="F11" s="149"/>
      <c r="G11" s="149">
        <f>SUM(G7:G10)</f>
        <v>24555</v>
      </c>
      <c r="H11" s="149">
        <f t="shared" ref="H11:K11" si="3">SUM(H7:H10)</f>
        <v>213</v>
      </c>
      <c r="I11" s="149">
        <f t="shared" si="3"/>
        <v>3195</v>
      </c>
      <c r="J11" s="149">
        <f t="shared" si="3"/>
        <v>0</v>
      </c>
      <c r="K11" s="149">
        <f t="shared" si="3"/>
        <v>0</v>
      </c>
      <c r="L11" s="149">
        <f>SUM(L7:L10)</f>
        <v>21360</v>
      </c>
      <c r="M11" s="150"/>
    </row>
    <row r="12" spans="1:15" ht="22.5" customHeight="1" x14ac:dyDescent="0.2">
      <c r="I12" s="55"/>
      <c r="J12" s="55"/>
      <c r="K12" s="151"/>
    </row>
    <row r="13" spans="1:15" s="3" customFormat="1" ht="22.5" customHeight="1" x14ac:dyDescent="0.3">
      <c r="B13" s="201" t="s">
        <v>360</v>
      </c>
      <c r="C13" s="201"/>
      <c r="G13" s="41"/>
      <c r="H13" s="41"/>
      <c r="I13" s="3" t="s">
        <v>359</v>
      </c>
    </row>
    <row r="14" spans="1:15" s="3" customFormat="1" ht="22.5" customHeight="1" x14ac:dyDescent="0.3">
      <c r="B14" s="9"/>
      <c r="C14" s="9"/>
    </row>
    <row r="15" spans="1:15" s="3" customFormat="1" ht="21.75" customHeight="1" x14ac:dyDescent="0.3">
      <c r="B15" s="9"/>
      <c r="C15" s="9"/>
    </row>
    <row r="16" spans="1:15" s="3" customFormat="1" ht="22.5" customHeight="1" x14ac:dyDescent="0.3">
      <c r="B16" s="9" t="s">
        <v>19</v>
      </c>
      <c r="C16" s="9"/>
      <c r="I16" s="196" t="s">
        <v>269</v>
      </c>
      <c r="J16" s="64"/>
      <c r="K16" s="64"/>
      <c r="L16" s="9"/>
    </row>
    <row r="17" s="3" customFormat="1" ht="16.5" x14ac:dyDescent="0.3"/>
    <row r="18" s="3" customFormat="1" ht="16.5" x14ac:dyDescent="0.3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"/>
  <sheetViews>
    <sheetView zoomScale="90" zoomScaleNormal="90" workbookViewId="0">
      <selection activeCell="E5" sqref="E5:E10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140625" style="2" customWidth="1"/>
    <col min="4" max="4" width="11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1.85546875" style="2" hidden="1" customWidth="1"/>
    <col min="9" max="9" width="9" style="2" customWidth="1"/>
    <col min="10" max="10" width="1.42578125" style="2" hidden="1" customWidth="1"/>
    <col min="11" max="11" width="9.7109375" style="2" customWidth="1"/>
    <col min="12" max="12" width="10.7109375" style="2" customWidth="1"/>
    <col min="13" max="13" width="28.4257812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s="104" customFormat="1" ht="33" customHeight="1" thickBot="1" x14ac:dyDescent="0.3">
      <c r="A5" s="102" t="s">
        <v>14</v>
      </c>
      <c r="B5" s="100" t="s">
        <v>11</v>
      </c>
      <c r="C5" s="100" t="s">
        <v>183</v>
      </c>
      <c r="D5" s="100" t="s">
        <v>15</v>
      </c>
      <c r="E5" s="99" t="s">
        <v>23</v>
      </c>
      <c r="F5" s="99" t="s">
        <v>208</v>
      </c>
      <c r="G5" s="99" t="s">
        <v>210</v>
      </c>
      <c r="H5" s="99" t="s">
        <v>209</v>
      </c>
      <c r="I5" s="99" t="s">
        <v>211</v>
      </c>
      <c r="J5" s="99"/>
      <c r="K5" s="81" t="s">
        <v>168</v>
      </c>
      <c r="L5" s="99" t="s">
        <v>16</v>
      </c>
      <c r="M5" s="103" t="s">
        <v>17</v>
      </c>
    </row>
    <row r="6" spans="1:14" s="3" customFormat="1" ht="30" customHeight="1" x14ac:dyDescent="0.3">
      <c r="A6" s="122" t="s">
        <v>113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66" t="s">
        <v>113</v>
      </c>
      <c r="B7" s="8" t="s">
        <v>136</v>
      </c>
      <c r="C7" s="74" t="s">
        <v>22</v>
      </c>
      <c r="D7" s="33" t="s">
        <v>4</v>
      </c>
      <c r="E7" s="54">
        <v>15</v>
      </c>
      <c r="F7" s="83">
        <v>188</v>
      </c>
      <c r="G7" s="6">
        <f t="shared" ref="G7" si="0">E7*F7</f>
        <v>2820</v>
      </c>
      <c r="H7" s="6">
        <v>4</v>
      </c>
      <c r="I7" s="6">
        <f t="shared" ref="I7:I8" si="1">H7*E7</f>
        <v>60</v>
      </c>
      <c r="J7" s="29"/>
      <c r="K7" s="29">
        <v>0</v>
      </c>
      <c r="L7" s="6">
        <f t="shared" ref="L7:L8" si="2">+G7-I7+K7</f>
        <v>2760</v>
      </c>
      <c r="M7" s="16" t="s">
        <v>74</v>
      </c>
    </row>
    <row r="8" spans="1:14" s="3" customFormat="1" ht="31.5" customHeight="1" x14ac:dyDescent="0.3">
      <c r="A8" s="66" t="s">
        <v>113</v>
      </c>
      <c r="B8" s="7" t="s">
        <v>90</v>
      </c>
      <c r="C8" s="74" t="s">
        <v>187</v>
      </c>
      <c r="D8" s="33" t="s">
        <v>4</v>
      </c>
      <c r="E8" s="58">
        <v>15</v>
      </c>
      <c r="F8" s="85">
        <v>226</v>
      </c>
      <c r="G8" s="6">
        <f>E8*F8</f>
        <v>3390</v>
      </c>
      <c r="H8" s="233">
        <v>9</v>
      </c>
      <c r="I8" s="6">
        <f t="shared" si="1"/>
        <v>135</v>
      </c>
      <c r="J8" s="29"/>
      <c r="K8" s="29">
        <v>0</v>
      </c>
      <c r="L8" s="6">
        <f t="shared" si="2"/>
        <v>3255</v>
      </c>
      <c r="M8" s="16" t="s">
        <v>74</v>
      </c>
      <c r="N8" s="41"/>
    </row>
    <row r="9" spans="1:14" s="3" customFormat="1" ht="31.5" customHeight="1" thickBot="1" x14ac:dyDescent="0.35">
      <c r="A9" s="46" t="s">
        <v>113</v>
      </c>
      <c r="B9" s="8" t="s">
        <v>241</v>
      </c>
      <c r="C9" s="74" t="s">
        <v>187</v>
      </c>
      <c r="D9" s="135" t="s">
        <v>242</v>
      </c>
      <c r="E9" s="54">
        <v>15</v>
      </c>
      <c r="F9" s="85">
        <v>114</v>
      </c>
      <c r="G9" s="23">
        <f>E9*F9</f>
        <v>1710</v>
      </c>
      <c r="H9" s="234">
        <v>0</v>
      </c>
      <c r="I9" s="23">
        <f>+E9*H9</f>
        <v>0</v>
      </c>
      <c r="J9" s="38">
        <v>7</v>
      </c>
      <c r="K9" s="38">
        <f>+E9*J9</f>
        <v>105</v>
      </c>
      <c r="L9" s="23">
        <f t="shared" ref="L9" si="3">+G9-I9+K9</f>
        <v>1815</v>
      </c>
      <c r="M9" s="16" t="s">
        <v>74</v>
      </c>
      <c r="N9" s="41"/>
    </row>
    <row r="10" spans="1:14" s="3" customFormat="1" ht="30" customHeight="1" thickTop="1" thickBot="1" x14ac:dyDescent="0.35">
      <c r="A10" s="98"/>
      <c r="B10" s="36" t="s">
        <v>16</v>
      </c>
      <c r="C10" s="123"/>
      <c r="D10" s="124"/>
      <c r="E10" s="125"/>
      <c r="F10" s="126"/>
      <c r="G10" s="126">
        <f t="shared" ref="G10:L10" si="4">SUM(G7:G9)</f>
        <v>7920</v>
      </c>
      <c r="H10" s="126">
        <f t="shared" si="4"/>
        <v>13</v>
      </c>
      <c r="I10" s="126">
        <f t="shared" si="4"/>
        <v>195</v>
      </c>
      <c r="J10" s="126">
        <f t="shared" si="4"/>
        <v>7</v>
      </c>
      <c r="K10" s="126">
        <f t="shared" si="4"/>
        <v>105</v>
      </c>
      <c r="L10" s="126">
        <f t="shared" si="4"/>
        <v>7830</v>
      </c>
      <c r="M10" s="22"/>
    </row>
    <row r="11" spans="1:14" s="3" customFormat="1" ht="22.5" customHeight="1" x14ac:dyDescent="0.3">
      <c r="L11" s="41"/>
    </row>
    <row r="12" spans="1:14" s="3" customFormat="1" ht="22.5" customHeight="1" x14ac:dyDescent="0.3">
      <c r="B12" s="201" t="s">
        <v>360</v>
      </c>
      <c r="C12" s="201"/>
      <c r="G12" s="41"/>
      <c r="H12" s="41"/>
      <c r="I12" s="3" t="s">
        <v>359</v>
      </c>
    </row>
    <row r="13" spans="1:14" s="3" customFormat="1" ht="22.5" customHeight="1" x14ac:dyDescent="0.3">
      <c r="B13" s="9"/>
      <c r="C13" s="9"/>
    </row>
    <row r="14" spans="1:14" s="3" customFormat="1" ht="21.75" customHeight="1" x14ac:dyDescent="0.3">
      <c r="B14" s="9"/>
      <c r="C14" s="9"/>
    </row>
    <row r="15" spans="1:14" s="3" customFormat="1" ht="22.5" customHeight="1" x14ac:dyDescent="0.3">
      <c r="B15" s="9" t="s">
        <v>19</v>
      </c>
      <c r="C15" s="9"/>
      <c r="I15" s="196" t="s">
        <v>269</v>
      </c>
      <c r="J15" s="71"/>
      <c r="K15" s="71"/>
      <c r="L15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E5" sqref="E5:E11"/>
    </sheetView>
  </sheetViews>
  <sheetFormatPr baseColWidth="10" defaultColWidth="11.5703125" defaultRowHeight="12.75" x14ac:dyDescent="0.2"/>
  <cols>
    <col min="1" max="1" width="8.85546875" style="2" customWidth="1"/>
    <col min="2" max="2" width="29" style="2" customWidth="1"/>
    <col min="3" max="3" width="12.140625" style="2" customWidth="1"/>
    <col min="4" max="4" width="10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1.28515625" style="2" hidden="1" customWidth="1"/>
    <col min="9" max="9" width="9" style="2" customWidth="1"/>
    <col min="10" max="10" width="7" style="2" hidden="1" customWidth="1"/>
    <col min="11" max="11" width="9.7109375" style="2" customWidth="1"/>
    <col min="12" max="12" width="10.7109375" style="2" customWidth="1"/>
    <col min="13" max="13" width="26.710937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s="104" customFormat="1" ht="33" customHeight="1" thickBot="1" x14ac:dyDescent="0.3">
      <c r="A5" s="102" t="s">
        <v>14</v>
      </c>
      <c r="B5" s="100" t="s">
        <v>11</v>
      </c>
      <c r="C5" s="100" t="s">
        <v>183</v>
      </c>
      <c r="D5" s="100" t="s">
        <v>15</v>
      </c>
      <c r="E5" s="99" t="s">
        <v>23</v>
      </c>
      <c r="F5" s="99" t="s">
        <v>208</v>
      </c>
      <c r="G5" s="99" t="s">
        <v>210</v>
      </c>
      <c r="H5" s="99" t="s">
        <v>209</v>
      </c>
      <c r="I5" s="99" t="s">
        <v>211</v>
      </c>
      <c r="J5" s="99"/>
      <c r="K5" s="81" t="s">
        <v>168</v>
      </c>
      <c r="L5" s="99" t="s">
        <v>16</v>
      </c>
      <c r="M5" s="103" t="s">
        <v>17</v>
      </c>
    </row>
    <row r="6" spans="1:14" s="3" customFormat="1" ht="30" customHeight="1" x14ac:dyDescent="0.3">
      <c r="A6" s="122" t="s">
        <v>113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1.5" customHeight="1" x14ac:dyDescent="0.3">
      <c r="A7" s="66" t="s">
        <v>113</v>
      </c>
      <c r="B7" s="8" t="s">
        <v>99</v>
      </c>
      <c r="C7" s="74" t="s">
        <v>188</v>
      </c>
      <c r="D7" s="65" t="s">
        <v>4</v>
      </c>
      <c r="E7" s="54">
        <v>15</v>
      </c>
      <c r="F7" s="83">
        <v>188</v>
      </c>
      <c r="G7" s="6">
        <f>E7*F7</f>
        <v>2820</v>
      </c>
      <c r="H7" s="6">
        <v>4</v>
      </c>
      <c r="I7" s="6">
        <f t="shared" ref="I7:I10" si="0">H7*E7</f>
        <v>60</v>
      </c>
      <c r="J7" s="6">
        <v>0</v>
      </c>
      <c r="K7" s="6">
        <f>+E7*J7</f>
        <v>0</v>
      </c>
      <c r="L7" s="6">
        <f t="shared" ref="L7:L10" si="1">+G7-I7+K7</f>
        <v>2760</v>
      </c>
      <c r="M7" s="16" t="s">
        <v>74</v>
      </c>
      <c r="N7" s="41"/>
    </row>
    <row r="8" spans="1:14" s="3" customFormat="1" ht="30" customHeight="1" x14ac:dyDescent="0.3">
      <c r="A8" s="66" t="s">
        <v>113</v>
      </c>
      <c r="B8" s="8" t="s">
        <v>169</v>
      </c>
      <c r="C8" s="74" t="s">
        <v>188</v>
      </c>
      <c r="D8" s="33" t="s">
        <v>4</v>
      </c>
      <c r="E8" s="54">
        <v>15</v>
      </c>
      <c r="F8" s="83">
        <v>188</v>
      </c>
      <c r="G8" s="6">
        <f>E8*F8</f>
        <v>2820</v>
      </c>
      <c r="H8" s="6">
        <v>4</v>
      </c>
      <c r="I8" s="6">
        <f t="shared" si="0"/>
        <v>60</v>
      </c>
      <c r="J8" s="6"/>
      <c r="K8" s="6">
        <v>0</v>
      </c>
      <c r="L8" s="6">
        <f t="shared" si="1"/>
        <v>2760</v>
      </c>
      <c r="M8" s="16" t="s">
        <v>74</v>
      </c>
      <c r="N8" s="41"/>
    </row>
    <row r="9" spans="1:14" s="3" customFormat="1" ht="30" customHeight="1" x14ac:dyDescent="0.3">
      <c r="A9" s="66" t="s">
        <v>113</v>
      </c>
      <c r="B9" s="7" t="s">
        <v>223</v>
      </c>
      <c r="C9" s="74" t="s">
        <v>188</v>
      </c>
      <c r="D9" s="33" t="s">
        <v>4</v>
      </c>
      <c r="E9" s="25">
        <v>15</v>
      </c>
      <c r="F9" s="83">
        <v>188</v>
      </c>
      <c r="G9" s="6">
        <f t="shared" ref="G9:G10" si="2">E9*F9</f>
        <v>2820</v>
      </c>
      <c r="H9" s="6">
        <v>4</v>
      </c>
      <c r="I9" s="6">
        <f t="shared" si="0"/>
        <v>60</v>
      </c>
      <c r="J9" s="6"/>
      <c r="K9" s="6">
        <v>0</v>
      </c>
      <c r="L9" s="6">
        <f t="shared" si="1"/>
        <v>2760</v>
      </c>
      <c r="M9" s="16" t="s">
        <v>74</v>
      </c>
    </row>
    <row r="10" spans="1:14" s="3" customFormat="1" ht="30" customHeight="1" thickBot="1" x14ac:dyDescent="0.35">
      <c r="A10" s="66" t="s">
        <v>113</v>
      </c>
      <c r="B10" s="8" t="s">
        <v>244</v>
      </c>
      <c r="C10" s="74" t="s">
        <v>189</v>
      </c>
      <c r="D10" s="33" t="s">
        <v>4</v>
      </c>
      <c r="E10" s="58">
        <v>15</v>
      </c>
      <c r="F10" s="95">
        <v>256</v>
      </c>
      <c r="G10" s="23">
        <f t="shared" si="2"/>
        <v>3840</v>
      </c>
      <c r="H10" s="23">
        <v>22</v>
      </c>
      <c r="I10" s="23">
        <f t="shared" si="0"/>
        <v>330</v>
      </c>
      <c r="J10" s="38"/>
      <c r="K10" s="38">
        <v>0</v>
      </c>
      <c r="L10" s="23">
        <f t="shared" si="1"/>
        <v>3510</v>
      </c>
      <c r="M10" s="16" t="s">
        <v>74</v>
      </c>
      <c r="N10" s="41"/>
    </row>
    <row r="11" spans="1:14" s="3" customFormat="1" ht="30" customHeight="1" thickTop="1" thickBot="1" x14ac:dyDescent="0.35">
      <c r="A11" s="98"/>
      <c r="B11" s="36" t="s">
        <v>16</v>
      </c>
      <c r="C11" s="123"/>
      <c r="D11" s="124"/>
      <c r="E11" s="125"/>
      <c r="F11" s="126"/>
      <c r="G11" s="126">
        <f t="shared" ref="G11:L11" si="3">SUM(G7:G10)</f>
        <v>12300</v>
      </c>
      <c r="H11" s="126">
        <f t="shared" si="3"/>
        <v>34</v>
      </c>
      <c r="I11" s="126">
        <f t="shared" si="3"/>
        <v>510</v>
      </c>
      <c r="J11" s="126">
        <f t="shared" si="3"/>
        <v>0</v>
      </c>
      <c r="K11" s="126">
        <f t="shared" si="3"/>
        <v>0</v>
      </c>
      <c r="L11" s="126">
        <f t="shared" si="3"/>
        <v>11790</v>
      </c>
      <c r="M11" s="22"/>
    </row>
    <row r="12" spans="1:14" s="3" customFormat="1" ht="22.5" customHeight="1" x14ac:dyDescent="0.3">
      <c r="L12" s="41"/>
    </row>
    <row r="13" spans="1:14" s="3" customFormat="1" ht="22.5" customHeight="1" x14ac:dyDescent="0.3">
      <c r="B13" s="201" t="s">
        <v>360</v>
      </c>
      <c r="C13" s="201"/>
      <c r="G13" s="41"/>
      <c r="H13" s="41"/>
      <c r="I13" s="3" t="s">
        <v>359</v>
      </c>
    </row>
    <row r="14" spans="1:14" s="3" customFormat="1" ht="22.5" customHeight="1" x14ac:dyDescent="0.3">
      <c r="B14" s="201"/>
      <c r="C14" s="201"/>
    </row>
    <row r="15" spans="1:14" s="3" customFormat="1" ht="21.75" customHeight="1" x14ac:dyDescent="0.3">
      <c r="B15" s="201"/>
      <c r="C15" s="201"/>
    </row>
    <row r="16" spans="1:14" s="3" customFormat="1" ht="22.5" customHeight="1" x14ac:dyDescent="0.3">
      <c r="B16" s="201" t="s">
        <v>19</v>
      </c>
      <c r="C16" s="201"/>
      <c r="I16" s="196" t="s">
        <v>269</v>
      </c>
      <c r="J16" s="71"/>
      <c r="K16" s="71"/>
      <c r="L16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3" zoomScale="90" zoomScaleNormal="90" workbookViewId="0">
      <selection activeCell="E5" sqref="E5:E9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6" width="8.7109375" style="2" customWidth="1"/>
    <col min="7" max="7" width="9.7109375" style="2" customWidth="1"/>
    <col min="8" max="8" width="1.42578125" style="2" hidden="1" customWidth="1"/>
    <col min="9" max="9" width="10" style="2" customWidth="1"/>
    <col min="10" max="10" width="0.140625" style="2" customWidth="1"/>
    <col min="11" max="11" width="6.85546875" style="2" customWidth="1"/>
    <col min="12" max="12" width="9.7109375" style="2" customWidth="1"/>
    <col min="13" max="13" width="28.71093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s="104" customFormat="1" ht="33" customHeight="1" thickBot="1" x14ac:dyDescent="0.3">
      <c r="A5" s="102" t="s">
        <v>14</v>
      </c>
      <c r="B5" s="100" t="s">
        <v>11</v>
      </c>
      <c r="C5" s="100" t="s">
        <v>183</v>
      </c>
      <c r="D5" s="100" t="s">
        <v>15</v>
      </c>
      <c r="E5" s="99" t="s">
        <v>23</v>
      </c>
      <c r="F5" s="99" t="s">
        <v>208</v>
      </c>
      <c r="G5" s="99" t="s">
        <v>210</v>
      </c>
      <c r="H5" s="99" t="s">
        <v>209</v>
      </c>
      <c r="I5" s="99" t="s">
        <v>211</v>
      </c>
      <c r="J5" s="99"/>
      <c r="K5" s="81" t="s">
        <v>168</v>
      </c>
      <c r="L5" s="99" t="s">
        <v>16</v>
      </c>
      <c r="M5" s="103" t="s">
        <v>17</v>
      </c>
    </row>
    <row r="6" spans="1:13" s="3" customFormat="1" ht="30.6" customHeight="1" x14ac:dyDescent="0.3">
      <c r="A6" s="122" t="s">
        <v>113</v>
      </c>
      <c r="B6" s="50" t="s">
        <v>18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thickBot="1" x14ac:dyDescent="0.35">
      <c r="A7" s="66" t="s">
        <v>113</v>
      </c>
      <c r="B7" s="8" t="s">
        <v>254</v>
      </c>
      <c r="C7" s="78" t="s">
        <v>190</v>
      </c>
      <c r="D7" s="33" t="s">
        <v>4</v>
      </c>
      <c r="E7" s="25">
        <v>15</v>
      </c>
      <c r="F7" s="85">
        <v>188</v>
      </c>
      <c r="G7" s="38">
        <f t="shared" ref="G7" si="0">E7*F7</f>
        <v>2820</v>
      </c>
      <c r="H7" s="244">
        <v>4</v>
      </c>
      <c r="I7" s="38">
        <f t="shared" ref="I7" si="1">H7*E7</f>
        <v>60</v>
      </c>
      <c r="J7" s="244">
        <v>0</v>
      </c>
      <c r="K7" s="38">
        <f t="shared" ref="K7" si="2">+E7*J7</f>
        <v>0</v>
      </c>
      <c r="L7" s="23">
        <f t="shared" ref="L7" si="3">+G7-I7+K7</f>
        <v>2760</v>
      </c>
      <c r="M7" s="16" t="s">
        <v>75</v>
      </c>
    </row>
    <row r="8" spans="1:13" s="3" customFormat="1" ht="22.5" customHeight="1" thickTop="1" x14ac:dyDescent="0.3">
      <c r="A8" s="66"/>
      <c r="B8" s="37" t="s">
        <v>16</v>
      </c>
      <c r="C8" s="42"/>
      <c r="D8" s="68"/>
      <c r="E8" s="69"/>
      <c r="F8" s="86"/>
      <c r="G8" s="86">
        <f t="shared" ref="G8:L8" si="4">SUM(G7:G7)</f>
        <v>2820</v>
      </c>
      <c r="H8" s="86">
        <f t="shared" si="4"/>
        <v>4</v>
      </c>
      <c r="I8" s="86">
        <f t="shared" si="4"/>
        <v>60</v>
      </c>
      <c r="J8" s="86">
        <f t="shared" si="4"/>
        <v>0</v>
      </c>
      <c r="K8" s="86">
        <f t="shared" si="4"/>
        <v>0</v>
      </c>
      <c r="L8" s="86">
        <f t="shared" si="4"/>
        <v>2760</v>
      </c>
      <c r="M8" s="30"/>
    </row>
    <row r="9" spans="1:13" s="3" customFormat="1" ht="22.5" customHeight="1" thickBot="1" x14ac:dyDescent="0.35">
      <c r="A9" s="119"/>
      <c r="B9" s="20"/>
      <c r="C9" s="121"/>
      <c r="D9" s="19"/>
      <c r="E9" s="20"/>
      <c r="F9" s="20"/>
      <c r="G9" s="21"/>
      <c r="H9" s="21"/>
      <c r="I9" s="21"/>
      <c r="J9" s="21"/>
      <c r="K9" s="21"/>
      <c r="L9" s="21"/>
      <c r="M9" s="246"/>
    </row>
    <row r="10" spans="1:13" s="3" customFormat="1" ht="22.5" customHeight="1" x14ac:dyDescent="0.3">
      <c r="L10" s="41"/>
    </row>
    <row r="11" spans="1:13" s="3" customFormat="1" ht="21.75" customHeight="1" x14ac:dyDescent="0.3">
      <c r="B11" s="201" t="s">
        <v>360</v>
      </c>
      <c r="C11" s="201"/>
      <c r="G11" s="41"/>
      <c r="H11" s="41"/>
      <c r="I11" s="3" t="s">
        <v>359</v>
      </c>
    </row>
    <row r="12" spans="1:13" s="3" customFormat="1" ht="22.5" customHeight="1" x14ac:dyDescent="0.3">
      <c r="B12" s="9"/>
      <c r="C12" s="9"/>
    </row>
    <row r="13" spans="1:13" ht="16.5" x14ac:dyDescent="0.3">
      <c r="A13" s="3"/>
      <c r="B13" s="9"/>
      <c r="C13" s="9"/>
      <c r="D13" s="3"/>
      <c r="E13" s="3"/>
      <c r="F13" s="3"/>
      <c r="G13" s="3"/>
      <c r="H13" s="3"/>
      <c r="I13" s="3"/>
      <c r="J13" s="3"/>
      <c r="K13" s="3"/>
      <c r="L13" s="3"/>
    </row>
    <row r="14" spans="1:13" ht="16.5" x14ac:dyDescent="0.3">
      <c r="A14" s="3"/>
      <c r="B14" s="9" t="s">
        <v>19</v>
      </c>
      <c r="C14" s="9"/>
      <c r="D14" s="3"/>
      <c r="E14" s="3"/>
      <c r="F14" s="3"/>
      <c r="G14" s="3"/>
      <c r="H14" s="3"/>
      <c r="I14" s="196" t="s">
        <v>269</v>
      </c>
      <c r="J14" s="71"/>
      <c r="K14" s="71"/>
      <c r="L14" s="71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5" sqref="D5:D13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4.7109375" style="2" customWidth="1"/>
    <col min="5" max="6" width="8.7109375" style="2" customWidth="1"/>
    <col min="7" max="7" width="6.5703125" style="2" hidden="1" customWidth="1"/>
    <col min="8" max="8" width="10" style="2" customWidth="1"/>
    <col min="9" max="9" width="0.140625" style="2" customWidth="1"/>
    <col min="10" max="10" width="6.85546875" style="2" customWidth="1"/>
    <col min="11" max="11" width="9.7109375" style="2" customWidth="1"/>
    <col min="12" max="12" width="28.7109375" style="2" customWidth="1"/>
    <col min="13" max="16384" width="11.5703125" style="2"/>
  </cols>
  <sheetData>
    <row r="1" spans="1:12" s="1" customFormat="1" ht="18" x14ac:dyDescent="0.25">
      <c r="A1" s="1" t="s">
        <v>20</v>
      </c>
    </row>
    <row r="2" spans="1:12" s="1" customFormat="1" ht="18" x14ac:dyDescent="0.25">
      <c r="A2" s="1" t="s">
        <v>221</v>
      </c>
    </row>
    <row r="3" spans="1:12" s="1" customFormat="1" ht="18" x14ac:dyDescent="0.25">
      <c r="A3" s="1" t="s">
        <v>21</v>
      </c>
    </row>
    <row r="4" spans="1:12" s="1" customFormat="1" ht="18.75" thickBot="1" x14ac:dyDescent="0.3">
      <c r="A4" s="1" t="s">
        <v>338</v>
      </c>
    </row>
    <row r="5" spans="1:12" s="104" customFormat="1" ht="33" customHeight="1" thickBot="1" x14ac:dyDescent="0.3">
      <c r="A5" s="102" t="s">
        <v>14</v>
      </c>
      <c r="B5" s="100" t="s">
        <v>11</v>
      </c>
      <c r="C5" s="100" t="s">
        <v>183</v>
      </c>
      <c r="D5" s="99" t="s">
        <v>23</v>
      </c>
      <c r="E5" s="99" t="s">
        <v>208</v>
      </c>
      <c r="F5" s="99" t="s">
        <v>210</v>
      </c>
      <c r="G5" s="99" t="s">
        <v>209</v>
      </c>
      <c r="H5" s="99" t="s">
        <v>211</v>
      </c>
      <c r="I5" s="99"/>
      <c r="J5" s="81" t="s">
        <v>168</v>
      </c>
      <c r="K5" s="99" t="s">
        <v>16</v>
      </c>
      <c r="L5" s="103" t="s">
        <v>17</v>
      </c>
    </row>
    <row r="6" spans="1:12" s="3" customFormat="1" ht="30.6" customHeight="1" x14ac:dyDescent="0.3">
      <c r="A6" s="122" t="s">
        <v>113</v>
      </c>
      <c r="B6" s="50" t="s">
        <v>18</v>
      </c>
      <c r="C6" s="120"/>
      <c r="D6" s="13"/>
      <c r="E6" s="13"/>
      <c r="F6" s="14"/>
      <c r="G6" s="14"/>
      <c r="H6" s="14"/>
      <c r="I6" s="14"/>
      <c r="J6" s="14"/>
      <c r="K6" s="14"/>
      <c r="L6" s="15"/>
    </row>
    <row r="7" spans="1:12" s="3" customFormat="1" ht="30" customHeight="1" x14ac:dyDescent="0.3">
      <c r="A7" s="66" t="s">
        <v>113</v>
      </c>
      <c r="B7" s="8" t="s">
        <v>226</v>
      </c>
      <c r="C7" s="127" t="s">
        <v>206</v>
      </c>
      <c r="D7" s="25">
        <v>15</v>
      </c>
      <c r="E7" s="83">
        <v>389</v>
      </c>
      <c r="F7" s="6">
        <f t="shared" ref="F7:F11" si="0">D7*E7</f>
        <v>5835</v>
      </c>
      <c r="G7" s="6">
        <v>47</v>
      </c>
      <c r="H7" s="6">
        <f t="shared" ref="H7:H11" si="1">G7*D7</f>
        <v>705</v>
      </c>
      <c r="I7" s="6">
        <v>0</v>
      </c>
      <c r="J7" s="29">
        <f t="shared" ref="J7:J11" si="2">+D7*I7</f>
        <v>0</v>
      </c>
      <c r="K7" s="6">
        <f t="shared" ref="K7:K11" si="3">+F7-H7+J7</f>
        <v>5130</v>
      </c>
      <c r="L7" s="16" t="s">
        <v>75</v>
      </c>
    </row>
    <row r="8" spans="1:12" s="3" customFormat="1" ht="30" customHeight="1" x14ac:dyDescent="0.3">
      <c r="A8" s="66" t="s">
        <v>113</v>
      </c>
      <c r="B8" s="8" t="s">
        <v>230</v>
      </c>
      <c r="C8" s="127" t="s">
        <v>206</v>
      </c>
      <c r="D8" s="25">
        <v>15</v>
      </c>
      <c r="E8" s="83">
        <v>226</v>
      </c>
      <c r="F8" s="6">
        <f t="shared" si="0"/>
        <v>3390</v>
      </c>
      <c r="G8" s="233">
        <v>9</v>
      </c>
      <c r="H8" s="6">
        <f t="shared" si="1"/>
        <v>135</v>
      </c>
      <c r="I8" s="6">
        <v>0</v>
      </c>
      <c r="J8" s="29">
        <f t="shared" si="2"/>
        <v>0</v>
      </c>
      <c r="K8" s="6">
        <f t="shared" si="3"/>
        <v>3255</v>
      </c>
      <c r="L8" s="16" t="s">
        <v>75</v>
      </c>
    </row>
    <row r="9" spans="1:12" s="3" customFormat="1" ht="30" customHeight="1" x14ac:dyDescent="0.3">
      <c r="A9" s="66" t="s">
        <v>113</v>
      </c>
      <c r="B9" s="8" t="s">
        <v>231</v>
      </c>
      <c r="C9" s="127" t="s">
        <v>206</v>
      </c>
      <c r="D9" s="25">
        <v>15</v>
      </c>
      <c r="E9" s="83">
        <v>234</v>
      </c>
      <c r="F9" s="6">
        <f t="shared" si="0"/>
        <v>3510</v>
      </c>
      <c r="G9" s="233">
        <v>10</v>
      </c>
      <c r="H9" s="6">
        <f t="shared" si="1"/>
        <v>150</v>
      </c>
      <c r="I9" s="6">
        <v>0</v>
      </c>
      <c r="J9" s="29">
        <f t="shared" si="2"/>
        <v>0</v>
      </c>
      <c r="K9" s="6">
        <f t="shared" si="3"/>
        <v>3360</v>
      </c>
      <c r="L9" s="16" t="s">
        <v>75</v>
      </c>
    </row>
    <row r="10" spans="1:12" s="3" customFormat="1" ht="30" customHeight="1" x14ac:dyDescent="0.3">
      <c r="A10" s="66" t="s">
        <v>113</v>
      </c>
      <c r="B10" s="8" t="s">
        <v>337</v>
      </c>
      <c r="C10" s="127" t="s">
        <v>206</v>
      </c>
      <c r="D10" s="25">
        <v>15</v>
      </c>
      <c r="E10" s="83">
        <v>206</v>
      </c>
      <c r="F10" s="6">
        <f t="shared" si="0"/>
        <v>3090</v>
      </c>
      <c r="G10" s="6">
        <v>6</v>
      </c>
      <c r="H10" s="6">
        <f t="shared" si="1"/>
        <v>90</v>
      </c>
      <c r="I10" s="6">
        <v>0</v>
      </c>
      <c r="J10" s="29">
        <f t="shared" si="2"/>
        <v>0</v>
      </c>
      <c r="K10" s="6">
        <f t="shared" si="3"/>
        <v>3000</v>
      </c>
      <c r="L10" s="16" t="s">
        <v>75</v>
      </c>
    </row>
    <row r="11" spans="1:12" s="3" customFormat="1" ht="30" customHeight="1" thickBot="1" x14ac:dyDescent="0.35">
      <c r="A11" s="66" t="s">
        <v>113</v>
      </c>
      <c r="B11" s="248" t="s">
        <v>228</v>
      </c>
      <c r="C11" s="127" t="s">
        <v>206</v>
      </c>
      <c r="D11" s="25">
        <v>15</v>
      </c>
      <c r="E11" s="83">
        <v>206</v>
      </c>
      <c r="F11" s="23">
        <f t="shared" si="0"/>
        <v>3090</v>
      </c>
      <c r="G11" s="23">
        <v>6</v>
      </c>
      <c r="H11" s="23">
        <f t="shared" si="1"/>
        <v>90</v>
      </c>
      <c r="I11" s="23">
        <v>0</v>
      </c>
      <c r="J11" s="38">
        <f t="shared" si="2"/>
        <v>0</v>
      </c>
      <c r="K11" s="23">
        <f t="shared" si="3"/>
        <v>3000</v>
      </c>
      <c r="L11" s="16" t="s">
        <v>75</v>
      </c>
    </row>
    <row r="12" spans="1:12" s="3" customFormat="1" ht="30" customHeight="1" thickTop="1" x14ac:dyDescent="0.3">
      <c r="A12" s="66"/>
      <c r="B12" s="37" t="s">
        <v>16</v>
      </c>
      <c r="C12" s="42"/>
      <c r="D12" s="69"/>
      <c r="E12" s="86"/>
      <c r="F12" s="86">
        <f t="shared" ref="F12:K12" si="4">SUM(F7:F11)</f>
        <v>18915</v>
      </c>
      <c r="G12" s="86">
        <f t="shared" si="4"/>
        <v>78</v>
      </c>
      <c r="H12" s="86">
        <f t="shared" si="4"/>
        <v>1170</v>
      </c>
      <c r="I12" s="86">
        <f t="shared" si="4"/>
        <v>0</v>
      </c>
      <c r="J12" s="86">
        <f t="shared" si="4"/>
        <v>0</v>
      </c>
      <c r="K12" s="86">
        <f t="shared" si="4"/>
        <v>17745</v>
      </c>
      <c r="L12" s="30"/>
    </row>
    <row r="13" spans="1:12" s="3" customFormat="1" ht="22.5" customHeight="1" thickBot="1" x14ac:dyDescent="0.35">
      <c r="A13" s="119"/>
      <c r="B13" s="20"/>
      <c r="C13" s="121"/>
      <c r="D13" s="20"/>
      <c r="E13" s="20"/>
      <c r="F13" s="21"/>
      <c r="G13" s="21"/>
      <c r="H13" s="21"/>
      <c r="I13" s="21"/>
      <c r="J13" s="21"/>
      <c r="K13" s="21"/>
      <c r="L13" s="246"/>
    </row>
    <row r="14" spans="1:12" s="3" customFormat="1" ht="22.5" customHeight="1" x14ac:dyDescent="0.3">
      <c r="K14" s="41"/>
    </row>
    <row r="15" spans="1:12" s="3" customFormat="1" ht="21.75" customHeight="1" x14ac:dyDescent="0.3">
      <c r="B15" s="201" t="s">
        <v>360</v>
      </c>
      <c r="C15" s="201"/>
      <c r="F15" s="41"/>
      <c r="G15" s="41"/>
      <c r="H15" s="3" t="s">
        <v>359</v>
      </c>
    </row>
    <row r="16" spans="1:12" s="3" customFormat="1" ht="22.5" customHeight="1" x14ac:dyDescent="0.3">
      <c r="B16" s="201"/>
      <c r="C16" s="201"/>
    </row>
    <row r="17" spans="1:11" ht="16.5" x14ac:dyDescent="0.3">
      <c r="A17" s="3"/>
      <c r="B17" s="201"/>
      <c r="C17" s="201"/>
      <c r="D17" s="3"/>
      <c r="E17" s="3"/>
      <c r="F17" s="3"/>
      <c r="G17" s="3"/>
      <c r="H17" s="3"/>
      <c r="I17" s="3"/>
      <c r="J17" s="3"/>
      <c r="K17" s="3"/>
    </row>
    <row r="18" spans="1:11" ht="16.5" x14ac:dyDescent="0.3">
      <c r="A18" s="3"/>
      <c r="B18" s="201" t="s">
        <v>19</v>
      </c>
      <c r="C18" s="201"/>
      <c r="D18" s="3"/>
      <c r="E18" s="3"/>
      <c r="F18" s="3"/>
      <c r="G18" s="3"/>
      <c r="H18" s="196" t="s">
        <v>269</v>
      </c>
      <c r="I18" s="71"/>
      <c r="J18" s="71"/>
      <c r="K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24"/>
  <sheetViews>
    <sheetView workbookViewId="0">
      <selection activeCell="M15" sqref="M15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20.28515625" style="112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9" style="2" customWidth="1"/>
    <col min="10" max="10" width="9.7109375" style="2" hidden="1" customWidth="1"/>
    <col min="11" max="11" width="8.7109375" style="2" customWidth="1"/>
    <col min="12" max="12" width="10.28515625" style="2" customWidth="1"/>
    <col min="13" max="13" width="29.7109375" style="2" customWidth="1"/>
    <col min="14" max="16384" width="11.42578125" style="2"/>
  </cols>
  <sheetData>
    <row r="1" spans="1:13" s="1" customFormat="1" ht="18" x14ac:dyDescent="0.25">
      <c r="A1" s="1" t="s">
        <v>20</v>
      </c>
      <c r="D1" s="108"/>
    </row>
    <row r="2" spans="1:13" s="1" customFormat="1" ht="18" x14ac:dyDescent="0.25">
      <c r="A2" s="1" t="s">
        <v>221</v>
      </c>
      <c r="D2" s="108"/>
    </row>
    <row r="3" spans="1:13" s="1" customFormat="1" ht="18" x14ac:dyDescent="0.25">
      <c r="A3" s="1" t="s">
        <v>21</v>
      </c>
      <c r="D3" s="108"/>
    </row>
    <row r="4" spans="1:13" s="1" customFormat="1" ht="18.75" thickBot="1" x14ac:dyDescent="0.3">
      <c r="A4" s="1" t="s">
        <v>338</v>
      </c>
      <c r="D4" s="108"/>
    </row>
    <row r="5" spans="1:13" ht="34.15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3" s="3" customFormat="1" ht="22.5" customHeight="1" x14ac:dyDescent="0.3">
      <c r="A6" s="44" t="s">
        <v>114</v>
      </c>
      <c r="B6" s="12" t="s">
        <v>25</v>
      </c>
      <c r="C6" s="12"/>
      <c r="D6" s="109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44" t="s">
        <v>114</v>
      </c>
      <c r="B7" s="4" t="s">
        <v>25</v>
      </c>
      <c r="C7" s="4"/>
      <c r="D7" s="110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 x14ac:dyDescent="0.3">
      <c r="A8" s="46" t="s">
        <v>114</v>
      </c>
      <c r="B8" s="8" t="s">
        <v>256</v>
      </c>
      <c r="C8" s="33" t="s">
        <v>191</v>
      </c>
      <c r="D8" s="111" t="s">
        <v>255</v>
      </c>
      <c r="E8" s="25">
        <v>15</v>
      </c>
      <c r="F8" s="83">
        <v>194</v>
      </c>
      <c r="G8" s="6">
        <f>E8*F8</f>
        <v>2910</v>
      </c>
      <c r="H8" s="233">
        <v>5</v>
      </c>
      <c r="I8" s="6">
        <f t="shared" ref="I8:I18" si="0">E8*H8</f>
        <v>75</v>
      </c>
      <c r="J8" s="6">
        <v>0</v>
      </c>
      <c r="K8" s="6">
        <f>+E8*J8</f>
        <v>0</v>
      </c>
      <c r="L8" s="6">
        <f>+G8-I8+K8</f>
        <v>2835</v>
      </c>
      <c r="M8" s="16" t="s">
        <v>74</v>
      </c>
    </row>
    <row r="9" spans="1:13" s="3" customFormat="1" ht="30" customHeight="1" x14ac:dyDescent="0.3">
      <c r="A9" s="46" t="s">
        <v>114</v>
      </c>
      <c r="B9" s="8" t="s">
        <v>257</v>
      </c>
      <c r="C9" s="33" t="s">
        <v>191</v>
      </c>
      <c r="D9" s="65" t="s">
        <v>27</v>
      </c>
      <c r="E9" s="25">
        <v>15</v>
      </c>
      <c r="F9" s="83">
        <v>194</v>
      </c>
      <c r="G9" s="6">
        <f>E9*F9</f>
        <v>2910</v>
      </c>
      <c r="H9" s="233">
        <v>5</v>
      </c>
      <c r="I9" s="6">
        <f t="shared" si="0"/>
        <v>75</v>
      </c>
      <c r="J9" s="6">
        <v>0</v>
      </c>
      <c r="K9" s="6">
        <f>+E9*J9</f>
        <v>0</v>
      </c>
      <c r="L9" s="6">
        <f t="shared" ref="L9:L18" si="1">+G9-I9+K9</f>
        <v>2835</v>
      </c>
      <c r="M9" s="16" t="s">
        <v>74</v>
      </c>
    </row>
    <row r="10" spans="1:13" s="3" customFormat="1" ht="30" customHeight="1" x14ac:dyDescent="0.3">
      <c r="A10" s="46" t="s">
        <v>114</v>
      </c>
      <c r="B10" s="8" t="s">
        <v>26</v>
      </c>
      <c r="C10" s="33" t="s">
        <v>191</v>
      </c>
      <c r="D10" s="111" t="s">
        <v>28</v>
      </c>
      <c r="E10" s="25">
        <v>15</v>
      </c>
      <c r="F10" s="83">
        <v>188</v>
      </c>
      <c r="G10" s="6">
        <f t="shared" ref="G10:G18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74</v>
      </c>
    </row>
    <row r="11" spans="1:13" s="3" customFormat="1" ht="30" customHeight="1" x14ac:dyDescent="0.3">
      <c r="A11" s="46" t="s">
        <v>114</v>
      </c>
      <c r="B11" s="8" t="s">
        <v>218</v>
      </c>
      <c r="C11" s="33" t="s">
        <v>191</v>
      </c>
      <c r="D11" s="65" t="s">
        <v>219</v>
      </c>
      <c r="E11" s="25">
        <v>15</v>
      </c>
      <c r="F11" s="83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74</v>
      </c>
    </row>
    <row r="12" spans="1:13" s="3" customFormat="1" ht="28.15" customHeight="1" x14ac:dyDescent="0.3">
      <c r="A12" s="46" t="s">
        <v>114</v>
      </c>
      <c r="B12" s="8" t="s">
        <v>263</v>
      </c>
      <c r="C12" s="88" t="s">
        <v>191</v>
      </c>
      <c r="D12" s="111" t="s">
        <v>331</v>
      </c>
      <c r="E12" s="25">
        <v>15</v>
      </c>
      <c r="F12" s="83">
        <v>86</v>
      </c>
      <c r="G12" s="6">
        <f t="shared" si="2"/>
        <v>1290</v>
      </c>
      <c r="H12" s="6">
        <v>0</v>
      </c>
      <c r="I12" s="6">
        <f t="shared" si="0"/>
        <v>0</v>
      </c>
      <c r="J12" s="233">
        <v>8</v>
      </c>
      <c r="K12" s="6">
        <f t="shared" ref="K12:K18" si="3">+E12*J12</f>
        <v>120</v>
      </c>
      <c r="L12" s="6">
        <f t="shared" si="1"/>
        <v>1410</v>
      </c>
      <c r="M12" s="16" t="s">
        <v>74</v>
      </c>
    </row>
    <row r="13" spans="1:13" s="3" customFormat="1" ht="30" customHeight="1" x14ac:dyDescent="0.3">
      <c r="A13" s="46" t="s">
        <v>114</v>
      </c>
      <c r="B13" s="249" t="s">
        <v>306</v>
      </c>
      <c r="C13" s="88" t="s">
        <v>191</v>
      </c>
      <c r="D13" s="135" t="s">
        <v>330</v>
      </c>
      <c r="E13" s="58">
        <v>15</v>
      </c>
      <c r="F13" s="85">
        <v>72</v>
      </c>
      <c r="G13" s="6">
        <f>+E13*F13</f>
        <v>1080</v>
      </c>
      <c r="H13" s="6">
        <v>0</v>
      </c>
      <c r="I13" s="6">
        <f t="shared" ref="I13" si="4">+E13*H13</f>
        <v>0</v>
      </c>
      <c r="J13" s="236">
        <v>10</v>
      </c>
      <c r="K13" s="29">
        <f>+E13*J13</f>
        <v>150</v>
      </c>
      <c r="L13" s="29">
        <f t="shared" ref="L13" si="5">+G13-I13+K13</f>
        <v>1230</v>
      </c>
      <c r="M13" s="211" t="s">
        <v>69</v>
      </c>
    </row>
    <row r="14" spans="1:13" s="3" customFormat="1" ht="30" customHeight="1" x14ac:dyDescent="0.3">
      <c r="A14" s="46" t="s">
        <v>114</v>
      </c>
      <c r="B14" s="8" t="s">
        <v>279</v>
      </c>
      <c r="C14" s="33" t="s">
        <v>191</v>
      </c>
      <c r="D14" s="65" t="s">
        <v>29</v>
      </c>
      <c r="E14" s="25">
        <v>15</v>
      </c>
      <c r="F14" s="83">
        <v>50</v>
      </c>
      <c r="G14" s="6">
        <f t="shared" si="2"/>
        <v>750</v>
      </c>
      <c r="H14" s="6">
        <v>0</v>
      </c>
      <c r="I14" s="6">
        <f t="shared" si="0"/>
        <v>0</v>
      </c>
      <c r="J14" s="233">
        <v>11</v>
      </c>
      <c r="K14" s="6">
        <f t="shared" si="3"/>
        <v>165</v>
      </c>
      <c r="L14" s="6">
        <f t="shared" si="1"/>
        <v>915</v>
      </c>
      <c r="M14" s="16" t="s">
        <v>74</v>
      </c>
    </row>
    <row r="15" spans="1:13" s="3" customFormat="1" ht="30" customHeight="1" x14ac:dyDescent="0.3">
      <c r="A15" s="46" t="s">
        <v>114</v>
      </c>
      <c r="B15" s="8" t="s">
        <v>152</v>
      </c>
      <c r="C15" s="33" t="s">
        <v>191</v>
      </c>
      <c r="D15" s="65" t="s">
        <v>29</v>
      </c>
      <c r="E15" s="25">
        <v>15</v>
      </c>
      <c r="F15" s="83">
        <v>50</v>
      </c>
      <c r="G15" s="6">
        <f t="shared" si="2"/>
        <v>750</v>
      </c>
      <c r="H15" s="6">
        <v>0</v>
      </c>
      <c r="I15" s="6">
        <f t="shared" si="0"/>
        <v>0</v>
      </c>
      <c r="J15" s="233">
        <v>11</v>
      </c>
      <c r="K15" s="6">
        <f t="shared" si="3"/>
        <v>165</v>
      </c>
      <c r="L15" s="6">
        <f t="shared" si="1"/>
        <v>915</v>
      </c>
      <c r="M15" s="16" t="s">
        <v>74</v>
      </c>
    </row>
    <row r="16" spans="1:13" s="3" customFormat="1" ht="30" customHeight="1" x14ac:dyDescent="0.3">
      <c r="A16" s="46" t="s">
        <v>114</v>
      </c>
      <c r="B16" s="8" t="s">
        <v>106</v>
      </c>
      <c r="C16" s="33" t="s">
        <v>191</v>
      </c>
      <c r="D16" s="65" t="s">
        <v>107</v>
      </c>
      <c r="E16" s="25">
        <v>15</v>
      </c>
      <c r="F16" s="83">
        <v>50</v>
      </c>
      <c r="G16" s="6">
        <f t="shared" si="2"/>
        <v>750</v>
      </c>
      <c r="H16" s="6">
        <v>0</v>
      </c>
      <c r="I16" s="6">
        <f t="shared" si="0"/>
        <v>0</v>
      </c>
      <c r="J16" s="233">
        <v>11</v>
      </c>
      <c r="K16" s="6">
        <f t="shared" si="3"/>
        <v>165</v>
      </c>
      <c r="L16" s="6">
        <f t="shared" si="1"/>
        <v>915</v>
      </c>
      <c r="M16" s="16" t="s">
        <v>74</v>
      </c>
    </row>
    <row r="17" spans="1:13" s="3" customFormat="1" ht="30" customHeight="1" x14ac:dyDescent="0.3">
      <c r="A17" s="46" t="s">
        <v>114</v>
      </c>
      <c r="B17" s="8" t="s">
        <v>237</v>
      </c>
      <c r="C17" s="65" t="s">
        <v>191</v>
      </c>
      <c r="D17" s="111" t="s">
        <v>207</v>
      </c>
      <c r="E17" s="25">
        <v>15</v>
      </c>
      <c r="F17" s="83">
        <v>50</v>
      </c>
      <c r="G17" s="6">
        <f>E17*F17</f>
        <v>750</v>
      </c>
      <c r="H17" s="6">
        <v>0</v>
      </c>
      <c r="I17" s="6">
        <f t="shared" si="0"/>
        <v>0</v>
      </c>
      <c r="J17" s="233">
        <v>11</v>
      </c>
      <c r="K17" s="6">
        <f t="shared" si="3"/>
        <v>165</v>
      </c>
      <c r="L17" s="6">
        <f t="shared" si="1"/>
        <v>915</v>
      </c>
      <c r="M17" s="16" t="s">
        <v>74</v>
      </c>
    </row>
    <row r="18" spans="1:13" s="39" customFormat="1" ht="30" customHeight="1" thickBot="1" x14ac:dyDescent="0.35">
      <c r="A18" s="46" t="s">
        <v>114</v>
      </c>
      <c r="B18" s="7" t="s">
        <v>245</v>
      </c>
      <c r="C18" s="65" t="s">
        <v>191</v>
      </c>
      <c r="D18" s="65" t="s">
        <v>270</v>
      </c>
      <c r="E18" s="25">
        <v>15</v>
      </c>
      <c r="F18" s="84">
        <v>50</v>
      </c>
      <c r="G18" s="23">
        <f t="shared" si="2"/>
        <v>750</v>
      </c>
      <c r="H18" s="23">
        <v>0</v>
      </c>
      <c r="I18" s="23">
        <f t="shared" si="0"/>
        <v>0</v>
      </c>
      <c r="J18" s="234">
        <v>11</v>
      </c>
      <c r="K18" s="23">
        <f t="shared" si="3"/>
        <v>165</v>
      </c>
      <c r="L18" s="38">
        <f t="shared" si="1"/>
        <v>915</v>
      </c>
      <c r="M18" s="16" t="s">
        <v>74</v>
      </c>
    </row>
    <row r="19" spans="1:13" s="3" customFormat="1" ht="22.5" customHeight="1" thickTop="1" thickBot="1" x14ac:dyDescent="0.35">
      <c r="A19" s="47"/>
      <c r="B19" s="36" t="s">
        <v>16</v>
      </c>
      <c r="C19" s="36"/>
      <c r="D19" s="128"/>
      <c r="E19" s="129"/>
      <c r="F19" s="24"/>
      <c r="G19" s="24">
        <f>SUM(G8:G18)</f>
        <v>17580</v>
      </c>
      <c r="H19" s="24">
        <f t="shared" ref="H19:K19" si="6">SUM(H8:H18)</f>
        <v>18</v>
      </c>
      <c r="I19" s="24">
        <f t="shared" si="6"/>
        <v>270</v>
      </c>
      <c r="J19" s="24">
        <f t="shared" si="6"/>
        <v>73</v>
      </c>
      <c r="K19" s="24">
        <f t="shared" si="6"/>
        <v>1095</v>
      </c>
      <c r="L19" s="24">
        <f>SUM(L8:L18)</f>
        <v>18405</v>
      </c>
      <c r="M19" s="246"/>
    </row>
    <row r="20" spans="1:13" s="3" customFormat="1" ht="22.5" customHeight="1" x14ac:dyDescent="0.3">
      <c r="D20" s="71"/>
    </row>
    <row r="21" spans="1:13" s="3" customFormat="1" ht="22.5" customHeight="1" x14ac:dyDescent="0.3">
      <c r="B21" s="201" t="s">
        <v>360</v>
      </c>
      <c r="C21" s="201"/>
      <c r="G21" s="41"/>
      <c r="H21" s="41"/>
      <c r="I21" s="3" t="s">
        <v>359</v>
      </c>
    </row>
    <row r="22" spans="1:13" s="3" customFormat="1" ht="21.75" customHeight="1" x14ac:dyDescent="0.3">
      <c r="B22" s="9"/>
      <c r="C22" s="9"/>
      <c r="D22" s="71"/>
    </row>
    <row r="23" spans="1:13" s="3" customFormat="1" ht="22.5" customHeight="1" x14ac:dyDescent="0.3">
      <c r="B23" s="9"/>
      <c r="C23" s="9"/>
      <c r="D23" s="71"/>
    </row>
    <row r="24" spans="1:13" ht="16.5" x14ac:dyDescent="0.3">
      <c r="A24" s="3"/>
      <c r="B24" s="9" t="s">
        <v>19</v>
      </c>
      <c r="C24" s="9"/>
      <c r="D24" s="71"/>
      <c r="E24" s="3"/>
      <c r="F24" s="3"/>
      <c r="G24" s="3"/>
      <c r="H24" s="3"/>
      <c r="I24" s="196" t="s">
        <v>269</v>
      </c>
      <c r="J24" s="71"/>
      <c r="K24" s="71"/>
      <c r="L24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20"/>
  <sheetViews>
    <sheetView topLeftCell="A3" zoomScale="90" zoomScaleNormal="90" workbookViewId="0">
      <selection activeCell="E5" sqref="E5:E15"/>
    </sheetView>
  </sheetViews>
  <sheetFormatPr baseColWidth="10" defaultColWidth="11.42578125" defaultRowHeight="12.75" x14ac:dyDescent="0.2"/>
  <cols>
    <col min="1" max="1" width="8.5703125" style="2" customWidth="1"/>
    <col min="2" max="2" width="30.85546875" style="2" customWidth="1"/>
    <col min="3" max="3" width="9.7109375" style="2" customWidth="1"/>
    <col min="4" max="4" width="13.28515625" style="2" customWidth="1"/>
    <col min="5" max="5" width="5.7109375" style="2" customWidth="1"/>
    <col min="6" max="6" width="7.5703125" style="2" customWidth="1"/>
    <col min="7" max="7" width="9.42578125" style="2" customWidth="1"/>
    <col min="8" max="8" width="5.85546875" style="2" hidden="1" customWidth="1"/>
    <col min="9" max="9" width="9.140625" style="2" customWidth="1"/>
    <col min="10" max="10" width="6.7109375" style="2" hidden="1" customWidth="1"/>
    <col min="11" max="11" width="9.5703125" style="2" customWidth="1"/>
    <col min="12" max="12" width="11" style="2" customWidth="1"/>
    <col min="13" max="13" width="25.1406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ht="53.25" customHeight="1" thickBot="1" x14ac:dyDescent="0.3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4" s="3" customFormat="1" ht="22.5" customHeight="1" x14ac:dyDescent="0.3">
      <c r="A6" s="53" t="s">
        <v>114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 x14ac:dyDescent="0.3">
      <c r="A7" s="53" t="s">
        <v>114</v>
      </c>
      <c r="B7" s="4" t="s">
        <v>30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 x14ac:dyDescent="0.3">
      <c r="A8" s="46" t="s">
        <v>118</v>
      </c>
      <c r="B8" s="8" t="s">
        <v>264</v>
      </c>
      <c r="C8" s="65" t="s">
        <v>192</v>
      </c>
      <c r="D8" s="65" t="s">
        <v>83</v>
      </c>
      <c r="E8" s="25">
        <v>15</v>
      </c>
      <c r="F8" s="83">
        <v>78</v>
      </c>
      <c r="G8" s="6">
        <f>E8*F8</f>
        <v>1170</v>
      </c>
      <c r="H8" s="6">
        <v>0</v>
      </c>
      <c r="I8" s="6">
        <f t="shared" ref="I8:I14" si="0">E8*H8</f>
        <v>0</v>
      </c>
      <c r="J8" s="233">
        <v>10</v>
      </c>
      <c r="K8" s="6">
        <f t="shared" ref="K8:K14" si="1">+E8*J8</f>
        <v>150</v>
      </c>
      <c r="L8" s="6">
        <f>+G8-I8+K8</f>
        <v>1320</v>
      </c>
      <c r="M8" s="16" t="s">
        <v>70</v>
      </c>
      <c r="N8" s="41"/>
    </row>
    <row r="9" spans="1:14" s="3" customFormat="1" ht="30" customHeight="1" x14ac:dyDescent="0.3">
      <c r="A9" s="46" t="s">
        <v>129</v>
      </c>
      <c r="B9" s="8" t="s">
        <v>31</v>
      </c>
      <c r="C9" s="65" t="s">
        <v>192</v>
      </c>
      <c r="D9" s="65" t="s">
        <v>58</v>
      </c>
      <c r="E9" s="25">
        <v>15</v>
      </c>
      <c r="F9" s="83">
        <v>148</v>
      </c>
      <c r="G9" s="6">
        <f t="shared" ref="G9:G14" si="2">E9*F9</f>
        <v>2220</v>
      </c>
      <c r="H9" s="6">
        <v>0</v>
      </c>
      <c r="I9" s="6">
        <f t="shared" si="0"/>
        <v>0</v>
      </c>
      <c r="J9" s="233">
        <v>3</v>
      </c>
      <c r="K9" s="6">
        <f t="shared" si="1"/>
        <v>45</v>
      </c>
      <c r="L9" s="6">
        <f t="shared" ref="L9:L14" si="3">+G9-I9+K9</f>
        <v>2265</v>
      </c>
      <c r="M9" s="16" t="s">
        <v>70</v>
      </c>
      <c r="N9" s="41"/>
    </row>
    <row r="10" spans="1:14" s="3" customFormat="1" ht="30" customHeight="1" x14ac:dyDescent="0.3">
      <c r="A10" s="46" t="s">
        <v>154</v>
      </c>
      <c r="B10" s="49" t="s">
        <v>149</v>
      </c>
      <c r="C10" s="65" t="s">
        <v>192</v>
      </c>
      <c r="D10" s="105" t="s">
        <v>313</v>
      </c>
      <c r="E10" s="25">
        <v>15</v>
      </c>
      <c r="F10" s="83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70</v>
      </c>
      <c r="N10" s="41"/>
    </row>
    <row r="11" spans="1:14" s="3" customFormat="1" ht="30" customHeight="1" x14ac:dyDescent="0.3">
      <c r="A11" s="46" t="s">
        <v>131</v>
      </c>
      <c r="B11" s="8" t="s">
        <v>32</v>
      </c>
      <c r="C11" s="65" t="s">
        <v>192</v>
      </c>
      <c r="D11" s="65" t="s">
        <v>59</v>
      </c>
      <c r="E11" s="25">
        <v>15</v>
      </c>
      <c r="F11" s="83">
        <v>148</v>
      </c>
      <c r="G11" s="6">
        <f t="shared" si="2"/>
        <v>2220</v>
      </c>
      <c r="H11" s="6">
        <v>0</v>
      </c>
      <c r="I11" s="6">
        <f t="shared" si="0"/>
        <v>0</v>
      </c>
      <c r="J11" s="233">
        <v>3</v>
      </c>
      <c r="K11" s="6">
        <f t="shared" si="1"/>
        <v>45</v>
      </c>
      <c r="L11" s="6">
        <f t="shared" si="3"/>
        <v>2265</v>
      </c>
      <c r="M11" s="16" t="s">
        <v>70</v>
      </c>
    </row>
    <row r="12" spans="1:14" s="3" customFormat="1" ht="30" customHeight="1" x14ac:dyDescent="0.3">
      <c r="A12" s="46" t="s">
        <v>132</v>
      </c>
      <c r="B12" s="250" t="s">
        <v>285</v>
      </c>
      <c r="C12" s="65" t="s">
        <v>192</v>
      </c>
      <c r="D12" s="78" t="s">
        <v>286</v>
      </c>
      <c r="E12" s="58">
        <v>15</v>
      </c>
      <c r="F12" s="85">
        <v>57</v>
      </c>
      <c r="G12" s="6">
        <f>+E12*F12</f>
        <v>855</v>
      </c>
      <c r="H12" s="6">
        <v>0</v>
      </c>
      <c r="I12" s="6">
        <f>+E12*H12</f>
        <v>0</v>
      </c>
      <c r="J12" s="29">
        <v>10</v>
      </c>
      <c r="K12" s="29">
        <f>+E12*J12</f>
        <v>150</v>
      </c>
      <c r="L12" s="29">
        <f t="shared" si="3"/>
        <v>1005</v>
      </c>
      <c r="M12" s="16" t="s">
        <v>70</v>
      </c>
    </row>
    <row r="13" spans="1:14" s="3" customFormat="1" ht="30" customHeight="1" x14ac:dyDescent="0.3">
      <c r="A13" s="46" t="s">
        <v>329</v>
      </c>
      <c r="B13" s="8" t="s">
        <v>33</v>
      </c>
      <c r="C13" s="65" t="s">
        <v>192</v>
      </c>
      <c r="D13" s="65" t="s">
        <v>60</v>
      </c>
      <c r="E13" s="25">
        <v>15</v>
      </c>
      <c r="F13" s="83">
        <v>148</v>
      </c>
      <c r="G13" s="6">
        <f t="shared" si="2"/>
        <v>2220</v>
      </c>
      <c r="H13" s="6">
        <v>0</v>
      </c>
      <c r="I13" s="6">
        <f t="shared" si="0"/>
        <v>0</v>
      </c>
      <c r="J13" s="233">
        <v>3</v>
      </c>
      <c r="K13" s="6">
        <f t="shared" si="1"/>
        <v>45</v>
      </c>
      <c r="L13" s="6">
        <f t="shared" si="3"/>
        <v>2265</v>
      </c>
      <c r="M13" s="16" t="s">
        <v>70</v>
      </c>
    </row>
    <row r="14" spans="1:14" s="3" customFormat="1" ht="30" customHeight="1" thickBot="1" x14ac:dyDescent="0.35">
      <c r="A14" s="46" t="s">
        <v>133</v>
      </c>
      <c r="B14" s="8" t="s">
        <v>326</v>
      </c>
      <c r="C14" s="65" t="s">
        <v>192</v>
      </c>
      <c r="D14" s="65" t="s">
        <v>130</v>
      </c>
      <c r="E14" s="25">
        <v>15</v>
      </c>
      <c r="F14" s="84">
        <v>112</v>
      </c>
      <c r="G14" s="23">
        <f t="shared" si="2"/>
        <v>1680</v>
      </c>
      <c r="H14" s="23">
        <v>0</v>
      </c>
      <c r="I14" s="23">
        <f t="shared" si="0"/>
        <v>0</v>
      </c>
      <c r="J14" s="234">
        <v>7</v>
      </c>
      <c r="K14" s="23">
        <f t="shared" si="1"/>
        <v>105</v>
      </c>
      <c r="L14" s="23">
        <f t="shared" si="3"/>
        <v>1785</v>
      </c>
      <c r="M14" s="16" t="s">
        <v>70</v>
      </c>
      <c r="N14" s="41"/>
    </row>
    <row r="15" spans="1:14" s="3" customFormat="1" ht="30" customHeight="1" thickTop="1" thickBot="1" x14ac:dyDescent="0.35">
      <c r="A15" s="47"/>
      <c r="B15" s="36" t="s">
        <v>16</v>
      </c>
      <c r="C15" s="36"/>
      <c r="D15" s="36"/>
      <c r="E15" s="36"/>
      <c r="F15" s="24"/>
      <c r="G15" s="24">
        <f>SUM(G8:G14)</f>
        <v>13185</v>
      </c>
      <c r="H15" s="24">
        <f t="shared" ref="H15:K15" si="4">SUM(H8:H14)</f>
        <v>4</v>
      </c>
      <c r="I15" s="24">
        <f t="shared" si="4"/>
        <v>60</v>
      </c>
      <c r="J15" s="24">
        <f t="shared" si="4"/>
        <v>36</v>
      </c>
      <c r="K15" s="24">
        <f t="shared" si="4"/>
        <v>540</v>
      </c>
      <c r="L15" s="24">
        <f>SUM(L8:L14)</f>
        <v>13665</v>
      </c>
      <c r="M15" s="22"/>
    </row>
    <row r="16" spans="1:14" s="3" customFormat="1" ht="22.5" customHeight="1" x14ac:dyDescent="0.3">
      <c r="L16" s="41"/>
    </row>
    <row r="17" spans="2:12" s="3" customFormat="1" ht="22.5" customHeight="1" x14ac:dyDescent="0.3">
      <c r="B17" s="201" t="s">
        <v>360</v>
      </c>
      <c r="C17" s="201"/>
      <c r="G17" s="41"/>
      <c r="H17" s="41"/>
      <c r="I17" s="3" t="s">
        <v>359</v>
      </c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6" t="s">
        <v>269</v>
      </c>
      <c r="J20" s="71"/>
      <c r="K20" s="71"/>
      <c r="L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16"/>
  <sheetViews>
    <sheetView topLeftCell="A4" workbookViewId="0">
      <selection activeCell="E5" sqref="E5:E12"/>
    </sheetView>
  </sheetViews>
  <sheetFormatPr baseColWidth="10" defaultColWidth="11.42578125" defaultRowHeight="12.75" x14ac:dyDescent="0.2"/>
  <cols>
    <col min="1" max="1" width="8.5703125" style="2" customWidth="1"/>
    <col min="2" max="2" width="28.42578125" style="2" customWidth="1"/>
    <col min="3" max="3" width="10.28515625" style="2" customWidth="1"/>
    <col min="4" max="4" width="10.85546875" style="2" customWidth="1"/>
    <col min="5" max="5" width="5.7109375" style="2" customWidth="1"/>
    <col min="6" max="6" width="7.7109375" style="2" customWidth="1"/>
    <col min="7" max="7" width="11.42578125" style="2" customWidth="1"/>
    <col min="8" max="8" width="4.85546875" style="2" hidden="1" customWidth="1"/>
    <col min="9" max="9" width="9.85546875" style="2" customWidth="1"/>
    <col min="10" max="10" width="6.85546875" style="2" hidden="1" customWidth="1"/>
    <col min="11" max="11" width="10.5703125" style="2" customWidth="1"/>
    <col min="12" max="12" width="11" style="2" customWidth="1"/>
    <col min="13" max="13" width="30.71093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ht="36.75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4" s="3" customFormat="1" ht="22.5" customHeight="1" x14ac:dyDescent="0.3">
      <c r="A6" s="44" t="s">
        <v>115</v>
      </c>
      <c r="B6" s="50" t="s">
        <v>34</v>
      </c>
      <c r="C6" s="50"/>
      <c r="D6" s="13"/>
      <c r="E6" s="13"/>
      <c r="F6" s="13"/>
      <c r="G6" s="14"/>
      <c r="H6" s="14"/>
      <c r="I6" s="14"/>
      <c r="J6" s="14"/>
      <c r="K6" s="14"/>
      <c r="L6" s="31"/>
      <c r="M6" s="243"/>
    </row>
    <row r="7" spans="1:14" s="3" customFormat="1" ht="30" customHeight="1" x14ac:dyDescent="0.3">
      <c r="A7" s="46" t="s">
        <v>115</v>
      </c>
      <c r="B7" s="8" t="s">
        <v>67</v>
      </c>
      <c r="C7" s="65" t="s">
        <v>193</v>
      </c>
      <c r="D7" s="65" t="s">
        <v>35</v>
      </c>
      <c r="E7" s="25">
        <v>15</v>
      </c>
      <c r="F7" s="83">
        <v>316</v>
      </c>
      <c r="G7" s="6">
        <f t="shared" ref="G7:G11" si="0">E7*F7</f>
        <v>4740</v>
      </c>
      <c r="H7" s="6">
        <v>32</v>
      </c>
      <c r="I7" s="6">
        <f t="shared" ref="I7:I11" si="1">E7*H7</f>
        <v>480</v>
      </c>
      <c r="J7" s="6">
        <v>0</v>
      </c>
      <c r="K7" s="6">
        <v>0</v>
      </c>
      <c r="L7" s="6">
        <f t="shared" ref="L7:L11" si="2">+G7-I7+K7</f>
        <v>4260</v>
      </c>
      <c r="M7" s="16" t="s">
        <v>71</v>
      </c>
      <c r="N7" s="41"/>
    </row>
    <row r="8" spans="1:14" s="3" customFormat="1" ht="30" customHeight="1" x14ac:dyDescent="0.3">
      <c r="A8" s="46" t="s">
        <v>115</v>
      </c>
      <c r="B8" s="8" t="s">
        <v>174</v>
      </c>
      <c r="C8" s="65" t="s">
        <v>193</v>
      </c>
      <c r="D8" s="65" t="s">
        <v>36</v>
      </c>
      <c r="E8" s="25">
        <v>15</v>
      </c>
      <c r="F8" s="83">
        <v>380</v>
      </c>
      <c r="G8" s="6">
        <f t="shared" si="0"/>
        <v>5700</v>
      </c>
      <c r="H8" s="233">
        <v>45</v>
      </c>
      <c r="I8" s="6">
        <f t="shared" si="1"/>
        <v>675</v>
      </c>
      <c r="J8" s="6">
        <v>0</v>
      </c>
      <c r="K8" s="6">
        <v>0</v>
      </c>
      <c r="L8" s="6">
        <f t="shared" si="2"/>
        <v>5025</v>
      </c>
      <c r="M8" s="16" t="s">
        <v>71</v>
      </c>
    </row>
    <row r="9" spans="1:14" s="3" customFormat="1" ht="30" customHeight="1" x14ac:dyDescent="0.3">
      <c r="A9" s="8" t="s">
        <v>115</v>
      </c>
      <c r="B9" s="49" t="s">
        <v>335</v>
      </c>
      <c r="C9" s="254" t="s">
        <v>193</v>
      </c>
      <c r="D9" s="79" t="s">
        <v>4</v>
      </c>
      <c r="E9" s="58">
        <v>15</v>
      </c>
      <c r="F9" s="85">
        <v>206</v>
      </c>
      <c r="G9" s="6">
        <f t="shared" si="0"/>
        <v>3090</v>
      </c>
      <c r="H9" s="6">
        <v>6</v>
      </c>
      <c r="I9" s="6">
        <f t="shared" ref="I9" si="3">H9*E9</f>
        <v>90</v>
      </c>
      <c r="J9" s="29">
        <v>0</v>
      </c>
      <c r="K9" s="29">
        <f>+E9*J9</f>
        <v>0</v>
      </c>
      <c r="L9" s="6">
        <f t="shared" si="2"/>
        <v>3000</v>
      </c>
      <c r="M9" s="5" t="s">
        <v>75</v>
      </c>
    </row>
    <row r="10" spans="1:14" s="3" customFormat="1" ht="30" customHeight="1" x14ac:dyDescent="0.3">
      <c r="A10" s="46" t="s">
        <v>115</v>
      </c>
      <c r="B10" s="8" t="s">
        <v>224</v>
      </c>
      <c r="C10" s="65" t="s">
        <v>193</v>
      </c>
      <c r="D10" s="33" t="s">
        <v>5</v>
      </c>
      <c r="E10" s="25">
        <v>15</v>
      </c>
      <c r="F10" s="83">
        <v>144</v>
      </c>
      <c r="G10" s="6">
        <f t="shared" si="0"/>
        <v>2160</v>
      </c>
      <c r="H10" s="6">
        <v>0</v>
      </c>
      <c r="I10" s="6">
        <f t="shared" si="1"/>
        <v>0</v>
      </c>
      <c r="J10" s="233">
        <v>4</v>
      </c>
      <c r="K10" s="6">
        <f>+E10*J10</f>
        <v>60</v>
      </c>
      <c r="L10" s="6">
        <f t="shared" si="2"/>
        <v>2220</v>
      </c>
      <c r="M10" s="16" t="s">
        <v>71</v>
      </c>
      <c r="N10" s="41"/>
    </row>
    <row r="11" spans="1:14" s="3" customFormat="1" ht="30" customHeight="1" thickBot="1" x14ac:dyDescent="0.35">
      <c r="A11" s="46" t="s">
        <v>115</v>
      </c>
      <c r="B11" s="8" t="s">
        <v>246</v>
      </c>
      <c r="C11" s="65" t="s">
        <v>193</v>
      </c>
      <c r="D11" s="33" t="s">
        <v>5</v>
      </c>
      <c r="E11" s="25">
        <v>15</v>
      </c>
      <c r="F11" s="83">
        <v>144</v>
      </c>
      <c r="G11" s="23">
        <f t="shared" si="0"/>
        <v>2160</v>
      </c>
      <c r="H11" s="23">
        <v>0</v>
      </c>
      <c r="I11" s="23">
        <f t="shared" si="1"/>
        <v>0</v>
      </c>
      <c r="J11" s="234">
        <v>4</v>
      </c>
      <c r="K11" s="23">
        <f>+E11*J11</f>
        <v>60</v>
      </c>
      <c r="L11" s="23">
        <f t="shared" si="2"/>
        <v>2220</v>
      </c>
      <c r="M11" s="16" t="s">
        <v>71</v>
      </c>
    </row>
    <row r="12" spans="1:14" s="3" customFormat="1" ht="30" customHeight="1" thickTop="1" thickBot="1" x14ac:dyDescent="0.35">
      <c r="A12" s="18"/>
      <c r="B12" s="36" t="s">
        <v>16</v>
      </c>
      <c r="C12" s="36"/>
      <c r="D12" s="36"/>
      <c r="E12" s="36"/>
      <c r="F12" s="24"/>
      <c r="G12" s="24">
        <f t="shared" ref="G12:L12" si="4">SUM(G7:G11)</f>
        <v>17850</v>
      </c>
      <c r="H12" s="24">
        <f t="shared" si="4"/>
        <v>83</v>
      </c>
      <c r="I12" s="24">
        <f t="shared" si="4"/>
        <v>1245</v>
      </c>
      <c r="J12" s="24">
        <f t="shared" si="4"/>
        <v>8</v>
      </c>
      <c r="K12" s="24">
        <f t="shared" si="4"/>
        <v>120</v>
      </c>
      <c r="L12" s="24">
        <f t="shared" si="4"/>
        <v>16725</v>
      </c>
      <c r="M12" s="22"/>
    </row>
    <row r="13" spans="1:14" s="3" customFormat="1" ht="22.5" customHeight="1" x14ac:dyDescent="0.3">
      <c r="B13" s="201" t="s">
        <v>360</v>
      </c>
      <c r="C13" s="201"/>
      <c r="G13" s="41"/>
      <c r="H13" s="41"/>
      <c r="I13" s="3" t="s">
        <v>359</v>
      </c>
    </row>
    <row r="14" spans="1:14" s="3" customFormat="1" ht="21.75" customHeight="1" x14ac:dyDescent="0.3">
      <c r="B14" s="9"/>
      <c r="C14" s="9"/>
    </row>
    <row r="15" spans="1:14" s="3" customFormat="1" ht="22.5" customHeight="1" x14ac:dyDescent="0.3">
      <c r="B15" s="9"/>
      <c r="C15" s="9"/>
    </row>
    <row r="16" spans="1:14" ht="16.5" x14ac:dyDescent="0.3">
      <c r="B16" s="9" t="s">
        <v>19</v>
      </c>
      <c r="C16" s="9"/>
      <c r="D16" s="3"/>
      <c r="E16" s="3"/>
      <c r="F16" s="3"/>
      <c r="G16" s="3"/>
      <c r="H16" s="3"/>
      <c r="I16" s="196" t="s">
        <v>269</v>
      </c>
      <c r="J16" s="71"/>
      <c r="K16" s="71"/>
      <c r="L16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16"/>
  <sheetViews>
    <sheetView topLeftCell="A3" workbookViewId="0">
      <selection activeCell="E5" sqref="E5:E11"/>
    </sheetView>
  </sheetViews>
  <sheetFormatPr baseColWidth="10" defaultColWidth="11.42578125" defaultRowHeight="12.75" x14ac:dyDescent="0.2"/>
  <cols>
    <col min="1" max="1" width="9.7109375" style="2" customWidth="1"/>
    <col min="2" max="2" width="29.85546875" style="2" customWidth="1"/>
    <col min="3" max="3" width="11.42578125" style="2" customWidth="1"/>
    <col min="4" max="4" width="11.28515625" style="2" customWidth="1"/>
    <col min="5" max="5" width="5.7109375" style="2" customWidth="1"/>
    <col min="6" max="6" width="7.7109375" style="2" customWidth="1"/>
    <col min="7" max="7" width="10.28515625" style="2" customWidth="1"/>
    <col min="8" max="8" width="0.140625" style="2" customWidth="1"/>
    <col min="9" max="9" width="9.5703125" style="2" customWidth="1"/>
    <col min="10" max="10" width="5.7109375" style="2" hidden="1" customWidth="1"/>
    <col min="11" max="11" width="7" style="2" customWidth="1"/>
    <col min="12" max="12" width="11" style="2" customWidth="1"/>
    <col min="13" max="13" width="25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31.9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/>
      <c r="K5" s="81" t="s">
        <v>168</v>
      </c>
      <c r="L5" s="62" t="s">
        <v>16</v>
      </c>
      <c r="M5" s="82" t="s">
        <v>17</v>
      </c>
    </row>
    <row r="6" spans="1:13" s="3" customFormat="1" ht="29.25" customHeight="1" x14ac:dyDescent="0.3">
      <c r="A6" s="48" t="s">
        <v>115</v>
      </c>
      <c r="B6" s="12" t="s">
        <v>34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6" t="s">
        <v>115</v>
      </c>
      <c r="B7" s="8" t="s">
        <v>87</v>
      </c>
      <c r="C7" s="65" t="s">
        <v>194</v>
      </c>
      <c r="D7" s="33" t="s">
        <v>2</v>
      </c>
      <c r="E7" s="25">
        <v>15</v>
      </c>
      <c r="F7" s="83">
        <v>240</v>
      </c>
      <c r="G7" s="6">
        <f t="shared" ref="G7:G9" si="0">E7*F7</f>
        <v>3600</v>
      </c>
      <c r="H7" s="233">
        <v>12</v>
      </c>
      <c r="I7" s="6">
        <f t="shared" ref="I7:I10" si="1">E7*H7</f>
        <v>180</v>
      </c>
      <c r="J7" s="29"/>
      <c r="K7" s="29">
        <v>0</v>
      </c>
      <c r="L7" s="6">
        <f t="shared" ref="L7:L10" si="2">+G7-I7+K7</f>
        <v>3420</v>
      </c>
      <c r="M7" s="30" t="s">
        <v>75</v>
      </c>
    </row>
    <row r="8" spans="1:13" s="3" customFormat="1" ht="30" customHeight="1" x14ac:dyDescent="0.3">
      <c r="A8" s="46" t="s">
        <v>115</v>
      </c>
      <c r="B8" s="8" t="s">
        <v>93</v>
      </c>
      <c r="C8" s="65" t="s">
        <v>194</v>
      </c>
      <c r="D8" s="33" t="s">
        <v>4</v>
      </c>
      <c r="E8" s="25">
        <v>15</v>
      </c>
      <c r="F8" s="83">
        <v>188</v>
      </c>
      <c r="G8" s="6">
        <f t="shared" si="0"/>
        <v>2820</v>
      </c>
      <c r="H8" s="6">
        <v>4</v>
      </c>
      <c r="I8" s="6">
        <f t="shared" si="1"/>
        <v>60</v>
      </c>
      <c r="J8" s="6">
        <v>0</v>
      </c>
      <c r="K8" s="29">
        <f t="shared" ref="K8" si="3">+E8*J8</f>
        <v>0</v>
      </c>
      <c r="L8" s="6">
        <f t="shared" si="2"/>
        <v>2760</v>
      </c>
      <c r="M8" s="16" t="s">
        <v>75</v>
      </c>
    </row>
    <row r="9" spans="1:13" s="3" customFormat="1" ht="30" customHeight="1" x14ac:dyDescent="0.3">
      <c r="A9" s="46" t="s">
        <v>115</v>
      </c>
      <c r="B9" s="8" t="s">
        <v>37</v>
      </c>
      <c r="C9" s="33" t="s">
        <v>195</v>
      </c>
      <c r="D9" s="33" t="s">
        <v>24</v>
      </c>
      <c r="E9" s="25">
        <v>15</v>
      </c>
      <c r="F9" s="83">
        <v>422</v>
      </c>
      <c r="G9" s="6">
        <f t="shared" si="0"/>
        <v>6330</v>
      </c>
      <c r="H9" s="6">
        <v>54</v>
      </c>
      <c r="I9" s="6">
        <f t="shared" si="1"/>
        <v>810</v>
      </c>
      <c r="J9" s="6"/>
      <c r="K9" s="6">
        <v>0</v>
      </c>
      <c r="L9" s="6">
        <f t="shared" si="2"/>
        <v>5520</v>
      </c>
      <c r="M9" s="16" t="s">
        <v>75</v>
      </c>
    </row>
    <row r="10" spans="1:13" s="3" customFormat="1" ht="30" customHeight="1" thickBot="1" x14ac:dyDescent="0.35">
      <c r="A10" s="46" t="s">
        <v>115</v>
      </c>
      <c r="B10" s="8" t="s">
        <v>80</v>
      </c>
      <c r="C10" s="33" t="s">
        <v>195</v>
      </c>
      <c r="D10" s="33" t="s">
        <v>104</v>
      </c>
      <c r="E10" s="25">
        <v>15</v>
      </c>
      <c r="F10" s="83">
        <v>141</v>
      </c>
      <c r="G10" s="23">
        <f t="shared" ref="G10" si="4">E10*F10</f>
        <v>2115</v>
      </c>
      <c r="H10" s="23">
        <v>0</v>
      </c>
      <c r="I10" s="23">
        <f t="shared" si="1"/>
        <v>0</v>
      </c>
      <c r="J10" s="234">
        <v>4</v>
      </c>
      <c r="K10" s="23">
        <f>+E10*J10</f>
        <v>60</v>
      </c>
      <c r="L10" s="23">
        <f t="shared" si="2"/>
        <v>2175</v>
      </c>
      <c r="M10" s="16" t="s">
        <v>75</v>
      </c>
    </row>
    <row r="11" spans="1:13" s="3" customFormat="1" ht="30" customHeight="1" thickTop="1" thickBot="1" x14ac:dyDescent="0.35">
      <c r="A11" s="47"/>
      <c r="B11" s="36" t="s">
        <v>16</v>
      </c>
      <c r="C11" s="36"/>
      <c r="D11" s="36"/>
      <c r="E11" s="36"/>
      <c r="F11" s="24"/>
      <c r="G11" s="24">
        <f t="shared" ref="G11:L11" si="5">SUM(G7:G10)</f>
        <v>14865</v>
      </c>
      <c r="H11" s="24">
        <f t="shared" si="5"/>
        <v>70</v>
      </c>
      <c r="I11" s="24">
        <f t="shared" si="5"/>
        <v>1050</v>
      </c>
      <c r="J11" s="24">
        <f t="shared" si="5"/>
        <v>4</v>
      </c>
      <c r="K11" s="24">
        <f t="shared" si="5"/>
        <v>60</v>
      </c>
      <c r="L11" s="24">
        <f t="shared" si="5"/>
        <v>13875</v>
      </c>
      <c r="M11" s="22"/>
    </row>
    <row r="12" spans="1:13" s="3" customFormat="1" ht="22.5" customHeight="1" x14ac:dyDescent="0.3">
      <c r="A12" s="2"/>
    </row>
    <row r="13" spans="1:13" s="3" customFormat="1" ht="22.5" customHeight="1" x14ac:dyDescent="0.3">
      <c r="B13" s="201" t="s">
        <v>360</v>
      </c>
      <c r="C13" s="201"/>
      <c r="G13" s="41"/>
      <c r="H13" s="41"/>
      <c r="I13" s="3" t="s">
        <v>359</v>
      </c>
    </row>
    <row r="14" spans="1:13" s="3" customFormat="1" ht="22.5" customHeight="1" x14ac:dyDescent="0.3">
      <c r="B14" s="9"/>
      <c r="C14" s="9"/>
    </row>
    <row r="15" spans="1:13" s="3" customFormat="1" ht="21.75" customHeight="1" x14ac:dyDescent="0.3">
      <c r="B15" s="9"/>
      <c r="C15" s="9"/>
    </row>
    <row r="16" spans="1:13" s="3" customFormat="1" ht="22.5" customHeight="1" x14ac:dyDescent="0.3">
      <c r="B16" s="9" t="s">
        <v>19</v>
      </c>
      <c r="C16" s="9"/>
      <c r="I16" s="196" t="s">
        <v>269</v>
      </c>
      <c r="J16" s="197"/>
      <c r="K16" s="197"/>
      <c r="L16" s="197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19"/>
  <sheetViews>
    <sheetView topLeftCell="A4" workbookViewId="0">
      <selection activeCell="E6" sqref="E6:E14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2.7109375" style="2" customWidth="1"/>
    <col min="4" max="4" width="16.85546875" style="2" customWidth="1"/>
    <col min="5" max="5" width="5.7109375" style="2" customWidth="1"/>
    <col min="6" max="6" width="7.7109375" style="2" customWidth="1"/>
    <col min="7" max="7" width="10.140625" style="2" customWidth="1"/>
    <col min="8" max="8" width="7.7109375" style="2" hidden="1" customWidth="1"/>
    <col min="9" max="9" width="10.28515625" style="2" customWidth="1"/>
    <col min="10" max="10" width="0.140625" style="2" customWidth="1"/>
    <col min="11" max="11" width="10.28515625" style="2" customWidth="1"/>
    <col min="12" max="12" width="11" style="2" customWidth="1"/>
    <col min="13" max="13" width="29.5703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338</v>
      </c>
    </row>
    <row r="5" spans="1:13" s="1" customFormat="1" ht="18.75" thickBot="1" x14ac:dyDescent="0.3"/>
    <row r="6" spans="1:13" ht="30" customHeight="1" thickBot="1" x14ac:dyDescent="0.3">
      <c r="A6" s="10" t="s">
        <v>14</v>
      </c>
      <c r="B6" s="11" t="s">
        <v>11</v>
      </c>
      <c r="C6" s="11" t="s">
        <v>183</v>
      </c>
      <c r="D6" s="11" t="s">
        <v>15</v>
      </c>
      <c r="E6" s="62" t="s">
        <v>23</v>
      </c>
      <c r="F6" s="62" t="s">
        <v>208</v>
      </c>
      <c r="G6" s="62" t="s">
        <v>210</v>
      </c>
      <c r="H6" s="62" t="s">
        <v>209</v>
      </c>
      <c r="I6" s="62" t="s">
        <v>211</v>
      </c>
      <c r="J6" s="62"/>
      <c r="K6" s="81" t="s">
        <v>168</v>
      </c>
      <c r="L6" s="62" t="s">
        <v>16</v>
      </c>
      <c r="M6" s="82" t="s">
        <v>17</v>
      </c>
    </row>
    <row r="7" spans="1:13" s="3" customFormat="1" ht="22.5" customHeight="1" x14ac:dyDescent="0.3">
      <c r="A7" s="53" t="s">
        <v>116</v>
      </c>
      <c r="B7" s="50" t="s">
        <v>38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 x14ac:dyDescent="0.3">
      <c r="A8" s="53" t="s">
        <v>116</v>
      </c>
      <c r="B8" s="34" t="s">
        <v>61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 x14ac:dyDescent="0.3">
      <c r="A9" s="46" t="s">
        <v>116</v>
      </c>
      <c r="B9" s="8" t="s">
        <v>39</v>
      </c>
      <c r="C9" s="33" t="s">
        <v>38</v>
      </c>
      <c r="D9" s="33" t="s">
        <v>161</v>
      </c>
      <c r="E9" s="25">
        <v>15</v>
      </c>
      <c r="F9" s="83">
        <v>295</v>
      </c>
      <c r="G9" s="6">
        <f t="shared" ref="G9:G12" si="0">E9*F9</f>
        <v>4425</v>
      </c>
      <c r="H9" s="6">
        <v>28</v>
      </c>
      <c r="I9" s="6">
        <f t="shared" ref="I9:I12" si="1">E9*H9</f>
        <v>420</v>
      </c>
      <c r="J9" s="6"/>
      <c r="K9" s="56">
        <v>0</v>
      </c>
      <c r="L9" s="6">
        <f t="shared" ref="L9:L13" si="2">+G9-I9+K9</f>
        <v>4005</v>
      </c>
      <c r="M9" s="16" t="s">
        <v>71</v>
      </c>
    </row>
    <row r="10" spans="1:13" s="3" customFormat="1" ht="30" customHeight="1" x14ac:dyDescent="0.3">
      <c r="A10" s="46" t="s">
        <v>116</v>
      </c>
      <c r="B10" s="8" t="s">
        <v>40</v>
      </c>
      <c r="C10" s="33" t="s">
        <v>38</v>
      </c>
      <c r="D10" s="33" t="s">
        <v>161</v>
      </c>
      <c r="E10" s="25">
        <v>15</v>
      </c>
      <c r="F10" s="83">
        <v>295</v>
      </c>
      <c r="G10" s="6">
        <f t="shared" si="0"/>
        <v>4425</v>
      </c>
      <c r="H10" s="6">
        <v>28</v>
      </c>
      <c r="I10" s="6">
        <f t="shared" si="1"/>
        <v>420</v>
      </c>
      <c r="J10" s="6"/>
      <c r="K10" s="56">
        <v>0</v>
      </c>
      <c r="L10" s="6">
        <f t="shared" si="2"/>
        <v>4005</v>
      </c>
      <c r="M10" s="16" t="s">
        <v>71</v>
      </c>
    </row>
    <row r="11" spans="1:13" s="3" customFormat="1" ht="30" customHeight="1" x14ac:dyDescent="0.3">
      <c r="A11" s="46" t="s">
        <v>116</v>
      </c>
      <c r="B11" s="8" t="s">
        <v>97</v>
      </c>
      <c r="C11" s="33" t="s">
        <v>38</v>
      </c>
      <c r="D11" s="33" t="s">
        <v>161</v>
      </c>
      <c r="E11" s="25">
        <v>15</v>
      </c>
      <c r="F11" s="83">
        <v>295</v>
      </c>
      <c r="G11" s="6">
        <f t="shared" si="0"/>
        <v>4425</v>
      </c>
      <c r="H11" s="6">
        <v>28</v>
      </c>
      <c r="I11" s="6">
        <f t="shared" si="1"/>
        <v>420</v>
      </c>
      <c r="J11" s="6"/>
      <c r="K11" s="56">
        <v>0</v>
      </c>
      <c r="L11" s="6">
        <f t="shared" si="2"/>
        <v>4005</v>
      </c>
      <c r="M11" s="16" t="s">
        <v>71</v>
      </c>
    </row>
    <row r="12" spans="1:13" s="3" customFormat="1" ht="30" customHeight="1" x14ac:dyDescent="0.3">
      <c r="A12" s="46" t="s">
        <v>116</v>
      </c>
      <c r="B12" s="8" t="s">
        <v>95</v>
      </c>
      <c r="C12" s="33" t="s">
        <v>38</v>
      </c>
      <c r="D12" s="33" t="s">
        <v>161</v>
      </c>
      <c r="E12" s="58">
        <v>15</v>
      </c>
      <c r="F12" s="85">
        <v>295</v>
      </c>
      <c r="G12" s="29">
        <f t="shared" si="0"/>
        <v>4425</v>
      </c>
      <c r="H12" s="226">
        <v>28</v>
      </c>
      <c r="I12" s="29">
        <f t="shared" si="1"/>
        <v>420</v>
      </c>
      <c r="J12" s="29"/>
      <c r="K12" s="245">
        <v>0</v>
      </c>
      <c r="L12" s="29">
        <f t="shared" si="2"/>
        <v>4005</v>
      </c>
      <c r="M12" s="16" t="s">
        <v>71</v>
      </c>
    </row>
    <row r="13" spans="1:13" s="3" customFormat="1" ht="30" customHeight="1" thickBot="1" x14ac:dyDescent="0.35">
      <c r="A13" s="46" t="s">
        <v>116</v>
      </c>
      <c r="B13" s="249" t="s">
        <v>300</v>
      </c>
      <c r="C13" s="33" t="s">
        <v>38</v>
      </c>
      <c r="D13" s="33" t="s">
        <v>161</v>
      </c>
      <c r="E13" s="206">
        <v>15</v>
      </c>
      <c r="F13" s="85">
        <v>295</v>
      </c>
      <c r="G13" s="205">
        <f>+E13*F13</f>
        <v>4425</v>
      </c>
      <c r="H13" s="205">
        <v>28</v>
      </c>
      <c r="I13" s="205">
        <f>+E13*H13</f>
        <v>420</v>
      </c>
      <c r="J13" s="38">
        <v>0</v>
      </c>
      <c r="K13" s="23">
        <f>J13*E13</f>
        <v>0</v>
      </c>
      <c r="L13" s="23">
        <f t="shared" si="2"/>
        <v>4005</v>
      </c>
      <c r="M13" s="16" t="s">
        <v>69</v>
      </c>
    </row>
    <row r="14" spans="1:13" s="3" customFormat="1" ht="30" customHeight="1" thickTop="1" thickBot="1" x14ac:dyDescent="0.35">
      <c r="A14" s="47"/>
      <c r="B14" s="51" t="s">
        <v>16</v>
      </c>
      <c r="C14" s="51"/>
      <c r="D14" s="36"/>
      <c r="E14" s="36"/>
      <c r="F14" s="24"/>
      <c r="G14" s="24">
        <f t="shared" ref="G14:L14" si="3">SUM(G9:G13)</f>
        <v>22125</v>
      </c>
      <c r="H14" s="24">
        <f t="shared" si="3"/>
        <v>140</v>
      </c>
      <c r="I14" s="24">
        <f t="shared" si="3"/>
        <v>2100</v>
      </c>
      <c r="J14" s="24">
        <f t="shared" si="3"/>
        <v>0</v>
      </c>
      <c r="K14" s="24">
        <f t="shared" si="3"/>
        <v>0</v>
      </c>
      <c r="L14" s="24">
        <f t="shared" si="3"/>
        <v>20025</v>
      </c>
      <c r="M14" s="22"/>
    </row>
    <row r="15" spans="1:13" s="3" customFormat="1" ht="22.5" customHeight="1" x14ac:dyDescent="0.3"/>
    <row r="16" spans="1:13" s="3" customFormat="1" ht="22.5" customHeight="1" x14ac:dyDescent="0.3">
      <c r="B16" s="201" t="s">
        <v>360</v>
      </c>
      <c r="C16" s="201"/>
      <c r="G16" s="41"/>
      <c r="H16" s="41"/>
      <c r="I16" s="3" t="s">
        <v>359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19</v>
      </c>
      <c r="C19" s="9"/>
      <c r="I19" s="196" t="s">
        <v>269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19"/>
  <sheetViews>
    <sheetView workbookViewId="0">
      <selection activeCell="E5" sqref="E5:E15"/>
    </sheetView>
  </sheetViews>
  <sheetFormatPr baseColWidth="10" defaultColWidth="11.42578125" defaultRowHeight="12.75" x14ac:dyDescent="0.2"/>
  <cols>
    <col min="1" max="1" width="10" style="2" customWidth="1"/>
    <col min="2" max="2" width="29.5703125" style="2" customWidth="1"/>
    <col min="3" max="3" width="10" style="2" customWidth="1"/>
    <col min="4" max="4" width="13.140625" style="2" customWidth="1"/>
    <col min="5" max="5" width="5.7109375" style="2" customWidth="1"/>
    <col min="6" max="6" width="8.42578125" style="2" customWidth="1"/>
    <col min="7" max="7" width="9.42578125" style="2" customWidth="1"/>
    <col min="8" max="8" width="7.85546875" style="2" hidden="1" customWidth="1"/>
    <col min="9" max="9" width="7.140625" style="2" customWidth="1"/>
    <col min="10" max="10" width="6.42578125" style="2" hidden="1" customWidth="1"/>
    <col min="11" max="11" width="8.42578125" style="2" customWidth="1"/>
    <col min="12" max="12" width="11" style="2" customWidth="1"/>
    <col min="13" max="13" width="27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42.75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3" s="3" customFormat="1" ht="30" customHeight="1" x14ac:dyDescent="0.3">
      <c r="A6" s="44" t="s">
        <v>117</v>
      </c>
      <c r="B6" s="50" t="s">
        <v>41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 x14ac:dyDescent="0.3">
      <c r="A7" s="46" t="s">
        <v>117</v>
      </c>
      <c r="B7" s="61" t="s">
        <v>265</v>
      </c>
      <c r="C7" s="73" t="s">
        <v>196</v>
      </c>
      <c r="D7" s="65" t="s">
        <v>266</v>
      </c>
      <c r="E7" s="25">
        <v>15</v>
      </c>
      <c r="F7" s="83">
        <v>148</v>
      </c>
      <c r="G7" s="6">
        <f t="shared" ref="G7:G13" si="0">E7*F7</f>
        <v>2220</v>
      </c>
      <c r="H7" s="6">
        <v>0</v>
      </c>
      <c r="I7" s="6">
        <f>E7*H7</f>
        <v>0</v>
      </c>
      <c r="J7" s="233">
        <v>3</v>
      </c>
      <c r="K7" s="6">
        <f t="shared" ref="K7:K12" si="1">+E7*J7</f>
        <v>45</v>
      </c>
      <c r="L7" s="6">
        <f>+G7-I7+K7</f>
        <v>2265</v>
      </c>
      <c r="M7" s="16" t="s">
        <v>71</v>
      </c>
    </row>
    <row r="8" spans="1:13" s="3" customFormat="1" ht="30" customHeight="1" x14ac:dyDescent="0.3">
      <c r="A8" s="46" t="s">
        <v>117</v>
      </c>
      <c r="B8" s="61" t="s">
        <v>239</v>
      </c>
      <c r="C8" s="73" t="s">
        <v>196</v>
      </c>
      <c r="D8" s="33" t="s">
        <v>148</v>
      </c>
      <c r="E8" s="25">
        <v>15</v>
      </c>
      <c r="F8" s="83">
        <v>148</v>
      </c>
      <c r="G8" s="6">
        <f t="shared" ref="G8" si="2">E8*F8</f>
        <v>2220</v>
      </c>
      <c r="H8" s="6">
        <v>0</v>
      </c>
      <c r="I8" s="6">
        <f>E8*H8</f>
        <v>0</v>
      </c>
      <c r="J8" s="233">
        <v>3</v>
      </c>
      <c r="K8" s="6">
        <f t="shared" si="1"/>
        <v>45</v>
      </c>
      <c r="L8" s="6">
        <f t="shared" ref="L8:L14" si="3">+G8-I8+K8</f>
        <v>2265</v>
      </c>
      <c r="M8" s="16" t="s">
        <v>71</v>
      </c>
    </row>
    <row r="9" spans="1:13" s="3" customFormat="1" ht="30" customHeight="1" x14ac:dyDescent="0.3">
      <c r="A9" s="46" t="s">
        <v>117</v>
      </c>
      <c r="B9" s="61" t="s">
        <v>147</v>
      </c>
      <c r="C9" s="73" t="s">
        <v>196</v>
      </c>
      <c r="D9" s="33" t="s">
        <v>148</v>
      </c>
      <c r="E9" s="25">
        <v>15</v>
      </c>
      <c r="F9" s="83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105</v>
      </c>
      <c r="L9" s="6">
        <f t="shared" si="3"/>
        <v>1815</v>
      </c>
      <c r="M9" s="16" t="s">
        <v>71</v>
      </c>
    </row>
    <row r="10" spans="1:13" s="3" customFormat="1" ht="30" customHeight="1" x14ac:dyDescent="0.3">
      <c r="A10" s="46" t="s">
        <v>117</v>
      </c>
      <c r="B10" s="8" t="s">
        <v>85</v>
      </c>
      <c r="C10" s="33" t="s">
        <v>42</v>
      </c>
      <c r="D10" s="33" t="s">
        <v>6</v>
      </c>
      <c r="E10" s="54">
        <v>15</v>
      </c>
      <c r="F10" s="83">
        <v>148</v>
      </c>
      <c r="G10" s="6">
        <f>E10*F10</f>
        <v>2220</v>
      </c>
      <c r="H10" s="6">
        <v>0</v>
      </c>
      <c r="I10" s="6">
        <f>E10*H10</f>
        <v>0</v>
      </c>
      <c r="J10" s="233">
        <v>3</v>
      </c>
      <c r="K10" s="6">
        <f>+E10*J10</f>
        <v>45</v>
      </c>
      <c r="L10" s="6">
        <f t="shared" si="3"/>
        <v>2265</v>
      </c>
      <c r="M10" s="16" t="s">
        <v>71</v>
      </c>
    </row>
    <row r="11" spans="1:13" s="3" customFormat="1" ht="30" customHeight="1" x14ac:dyDescent="0.3">
      <c r="A11" s="46" t="s">
        <v>117</v>
      </c>
      <c r="B11" s="87" t="s">
        <v>171</v>
      </c>
      <c r="C11" s="73" t="s">
        <v>42</v>
      </c>
      <c r="D11" s="65" t="s">
        <v>315</v>
      </c>
      <c r="E11" s="58">
        <v>15</v>
      </c>
      <c r="F11" s="85">
        <v>168</v>
      </c>
      <c r="G11" s="6">
        <f t="shared" ref="G11" si="4">+E11*F11</f>
        <v>2520</v>
      </c>
      <c r="H11" s="6">
        <v>1</v>
      </c>
      <c r="I11" s="6">
        <f t="shared" ref="I11" si="5">+E11*H11</f>
        <v>15</v>
      </c>
      <c r="J11" s="29">
        <v>0</v>
      </c>
      <c r="K11" s="29">
        <f t="shared" si="1"/>
        <v>0</v>
      </c>
      <c r="L11" s="6">
        <f t="shared" si="3"/>
        <v>2505</v>
      </c>
      <c r="M11" s="16" t="s">
        <v>71</v>
      </c>
    </row>
    <row r="12" spans="1:13" s="3" customFormat="1" ht="30" customHeight="1" x14ac:dyDescent="0.3">
      <c r="A12" s="46" t="s">
        <v>117</v>
      </c>
      <c r="B12" s="8" t="s">
        <v>43</v>
      </c>
      <c r="C12" s="33" t="s">
        <v>42</v>
      </c>
      <c r="D12" s="33" t="s">
        <v>7</v>
      </c>
      <c r="E12" s="54">
        <v>15</v>
      </c>
      <c r="F12" s="83">
        <v>132</v>
      </c>
      <c r="G12" s="6">
        <f t="shared" si="0"/>
        <v>1980</v>
      </c>
      <c r="H12" s="6">
        <v>0</v>
      </c>
      <c r="I12" s="6">
        <f>E12*H12</f>
        <v>0</v>
      </c>
      <c r="J12" s="233">
        <v>5</v>
      </c>
      <c r="K12" s="6">
        <f t="shared" si="1"/>
        <v>75</v>
      </c>
      <c r="L12" s="6">
        <f t="shared" si="3"/>
        <v>2055</v>
      </c>
      <c r="M12" s="16" t="s">
        <v>71</v>
      </c>
    </row>
    <row r="13" spans="1:13" s="3" customFormat="1" ht="30" customHeight="1" x14ac:dyDescent="0.3">
      <c r="A13" s="46" t="s">
        <v>117</v>
      </c>
      <c r="B13" s="8" t="s">
        <v>109</v>
      </c>
      <c r="C13" s="65" t="s">
        <v>202</v>
      </c>
      <c r="D13" s="33" t="s">
        <v>105</v>
      </c>
      <c r="E13" s="58">
        <v>15</v>
      </c>
      <c r="F13" s="85">
        <v>226</v>
      </c>
      <c r="G13" s="29">
        <f t="shared" si="0"/>
        <v>3390</v>
      </c>
      <c r="H13" s="235">
        <v>9</v>
      </c>
      <c r="I13" s="29">
        <f>E13*H13</f>
        <v>135</v>
      </c>
      <c r="J13" s="29">
        <v>0</v>
      </c>
      <c r="K13" s="29">
        <v>0</v>
      </c>
      <c r="L13" s="6">
        <f t="shared" si="3"/>
        <v>3255</v>
      </c>
      <c r="M13" s="16" t="s">
        <v>71</v>
      </c>
    </row>
    <row r="14" spans="1:13" s="3" customFormat="1" ht="30" customHeight="1" thickBot="1" x14ac:dyDescent="0.35">
      <c r="A14" s="46" t="s">
        <v>117</v>
      </c>
      <c r="B14" s="8" t="s">
        <v>272</v>
      </c>
      <c r="C14" s="65" t="s">
        <v>202</v>
      </c>
      <c r="D14" s="33" t="s">
        <v>105</v>
      </c>
      <c r="E14" s="25">
        <v>15</v>
      </c>
      <c r="F14" s="83">
        <v>197</v>
      </c>
      <c r="G14" s="23">
        <f>E14*F14</f>
        <v>2955</v>
      </c>
      <c r="H14" s="23">
        <v>5</v>
      </c>
      <c r="I14" s="23">
        <f>E14*H14</f>
        <v>75</v>
      </c>
      <c r="J14" s="23">
        <v>0</v>
      </c>
      <c r="K14" s="23">
        <v>0</v>
      </c>
      <c r="L14" s="23">
        <f t="shared" si="3"/>
        <v>2880</v>
      </c>
      <c r="M14" s="16" t="s">
        <v>71</v>
      </c>
    </row>
    <row r="15" spans="1:13" s="3" customFormat="1" ht="30" customHeight="1" thickTop="1" thickBot="1" x14ac:dyDescent="0.35">
      <c r="A15" s="47"/>
      <c r="B15" s="36" t="s">
        <v>16</v>
      </c>
      <c r="C15" s="36"/>
      <c r="D15" s="36"/>
      <c r="E15" s="36"/>
      <c r="F15" s="24"/>
      <c r="G15" s="24">
        <f t="shared" ref="G15:K15" si="6">SUM(G7:G14)</f>
        <v>19215</v>
      </c>
      <c r="H15" s="24">
        <f t="shared" si="6"/>
        <v>15</v>
      </c>
      <c r="I15" s="24">
        <f t="shared" si="6"/>
        <v>225</v>
      </c>
      <c r="J15" s="24">
        <f t="shared" si="6"/>
        <v>21</v>
      </c>
      <c r="K15" s="24">
        <f t="shared" si="6"/>
        <v>315</v>
      </c>
      <c r="L15" s="24">
        <f>SUM(L7:L14)</f>
        <v>19305</v>
      </c>
      <c r="M15" s="22"/>
    </row>
    <row r="16" spans="1:13" s="3" customFormat="1" ht="22.5" customHeight="1" x14ac:dyDescent="0.3">
      <c r="B16" s="201" t="s">
        <v>360</v>
      </c>
      <c r="C16" s="201"/>
      <c r="G16" s="41"/>
      <c r="H16" s="41"/>
      <c r="I16" s="3" t="s">
        <v>359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19</v>
      </c>
      <c r="C19" s="9"/>
      <c r="I19" s="196" t="s">
        <v>269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22"/>
  <sheetViews>
    <sheetView workbookViewId="0">
      <selection activeCell="E5" sqref="E5:E18"/>
    </sheetView>
  </sheetViews>
  <sheetFormatPr baseColWidth="10" defaultColWidth="11.42578125" defaultRowHeight="12.75" x14ac:dyDescent="0.2"/>
  <cols>
    <col min="1" max="1" width="9" style="2" customWidth="1"/>
    <col min="2" max="2" width="33.7109375" style="2" customWidth="1"/>
    <col min="3" max="4" width="7.7109375" style="2" customWidth="1"/>
    <col min="5" max="5" width="6.7109375" style="2" customWidth="1"/>
    <col min="6" max="6" width="7.7109375" style="2" customWidth="1"/>
    <col min="7" max="7" width="9.42578125" style="2" customWidth="1"/>
    <col min="8" max="8" width="6.7109375" style="2" hidden="1" customWidth="1"/>
    <col min="9" max="9" width="8.42578125" style="2" customWidth="1"/>
    <col min="10" max="10" width="6.7109375" style="2" hidden="1" customWidth="1"/>
    <col min="11" max="11" width="8" style="2" customWidth="1"/>
    <col min="12" max="12" width="10.7109375" style="2" customWidth="1"/>
    <col min="13" max="13" width="32.285156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37.5" customHeight="1" thickBot="1" x14ac:dyDescent="0.3">
      <c r="A5" s="10" t="s">
        <v>14</v>
      </c>
      <c r="B5" s="133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/>
      <c r="K5" s="81" t="s">
        <v>168</v>
      </c>
      <c r="L5" s="62" t="s">
        <v>16</v>
      </c>
      <c r="M5" s="82" t="s">
        <v>17</v>
      </c>
    </row>
    <row r="6" spans="1:13" s="3" customFormat="1" ht="22.5" customHeight="1" x14ac:dyDescent="0.3">
      <c r="A6" s="122" t="s">
        <v>117</v>
      </c>
      <c r="B6" s="4" t="s">
        <v>41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122" t="s">
        <v>117</v>
      </c>
      <c r="B7" s="4" t="s">
        <v>62</v>
      </c>
      <c r="C7" s="131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121</v>
      </c>
      <c r="B8" s="8" t="s">
        <v>68</v>
      </c>
      <c r="C8" s="78" t="s">
        <v>197</v>
      </c>
      <c r="D8" s="33" t="s">
        <v>9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 t="shared" ref="I8:I17" si="0">E8*H8</f>
        <v>15</v>
      </c>
      <c r="J8" s="6"/>
      <c r="K8" s="6">
        <v>0</v>
      </c>
      <c r="L8" s="6">
        <f>+G8-I8+K8</f>
        <v>2505</v>
      </c>
      <c r="M8" s="16" t="s">
        <v>69</v>
      </c>
    </row>
    <row r="9" spans="1:13" s="3" customFormat="1" ht="30" customHeight="1" x14ac:dyDescent="0.3">
      <c r="A9" s="66" t="s">
        <v>137</v>
      </c>
      <c r="B9" s="8" t="s">
        <v>96</v>
      </c>
      <c r="C9" s="78" t="s">
        <v>197</v>
      </c>
      <c r="D9" s="33" t="s">
        <v>9</v>
      </c>
      <c r="E9" s="25">
        <v>15</v>
      </c>
      <c r="F9" s="83">
        <v>168</v>
      </c>
      <c r="G9" s="6">
        <f t="shared" ref="G9:G13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7" si="2">+G9-I9+K9</f>
        <v>2505</v>
      </c>
      <c r="M9" s="16" t="s">
        <v>69</v>
      </c>
    </row>
    <row r="10" spans="1:13" s="3" customFormat="1" ht="30" customHeight="1" x14ac:dyDescent="0.3">
      <c r="A10" s="66" t="s">
        <v>122</v>
      </c>
      <c r="B10" s="8" t="s">
        <v>100</v>
      </c>
      <c r="C10" s="78" t="s">
        <v>197</v>
      </c>
      <c r="D10" s="33" t="s">
        <v>9</v>
      </c>
      <c r="E10" s="25">
        <v>15</v>
      </c>
      <c r="F10" s="83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69</v>
      </c>
    </row>
    <row r="11" spans="1:13" s="3" customFormat="1" ht="30" customHeight="1" x14ac:dyDescent="0.3">
      <c r="A11" s="66" t="s">
        <v>227</v>
      </c>
      <c r="B11" s="8" t="s">
        <v>225</v>
      </c>
      <c r="C11" s="78" t="s">
        <v>197</v>
      </c>
      <c r="D11" s="33" t="s">
        <v>9</v>
      </c>
      <c r="E11" s="25">
        <v>15</v>
      </c>
      <c r="F11" s="83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69</v>
      </c>
    </row>
    <row r="12" spans="1:13" s="3" customFormat="1" ht="30" customHeight="1" x14ac:dyDescent="0.3">
      <c r="A12" s="130" t="s">
        <v>155</v>
      </c>
      <c r="B12" s="8" t="s">
        <v>150</v>
      </c>
      <c r="C12" s="78" t="s">
        <v>197</v>
      </c>
      <c r="D12" s="33" t="s">
        <v>9</v>
      </c>
      <c r="E12" s="25">
        <v>15</v>
      </c>
      <c r="F12" s="83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69</v>
      </c>
    </row>
    <row r="13" spans="1:13" s="3" customFormat="1" ht="30" customHeight="1" x14ac:dyDescent="0.3">
      <c r="A13" s="66" t="s">
        <v>158</v>
      </c>
      <c r="B13" s="49" t="s">
        <v>134</v>
      </c>
      <c r="C13" s="78" t="s">
        <v>197</v>
      </c>
      <c r="D13" s="33" t="s">
        <v>9</v>
      </c>
      <c r="E13" s="25">
        <v>15</v>
      </c>
      <c r="F13" s="83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69</v>
      </c>
    </row>
    <row r="14" spans="1:13" s="3" customFormat="1" ht="30" customHeight="1" x14ac:dyDescent="0.3">
      <c r="A14" s="66" t="s">
        <v>119</v>
      </c>
      <c r="B14" s="8" t="s">
        <v>94</v>
      </c>
      <c r="C14" s="78" t="s">
        <v>197</v>
      </c>
      <c r="D14" s="33" t="s">
        <v>9</v>
      </c>
      <c r="E14" s="25">
        <v>15</v>
      </c>
      <c r="F14" s="83">
        <v>168</v>
      </c>
      <c r="G14" s="6">
        <f>E14*F14</f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69</v>
      </c>
    </row>
    <row r="15" spans="1:13" s="3" customFormat="1" ht="30" customHeight="1" x14ac:dyDescent="0.3">
      <c r="A15" s="130" t="s">
        <v>156</v>
      </c>
      <c r="B15" s="8" t="s">
        <v>101</v>
      </c>
      <c r="C15" s="78" t="s">
        <v>197</v>
      </c>
      <c r="D15" s="33" t="s">
        <v>9</v>
      </c>
      <c r="E15" s="25">
        <v>15</v>
      </c>
      <c r="F15" s="83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69</v>
      </c>
    </row>
    <row r="16" spans="1:13" s="3" customFormat="1" ht="30" customHeight="1" x14ac:dyDescent="0.3">
      <c r="A16" s="130" t="s">
        <v>157</v>
      </c>
      <c r="B16" s="8" t="s">
        <v>77</v>
      </c>
      <c r="C16" s="78" t="s">
        <v>197</v>
      </c>
      <c r="D16" s="33" t="s">
        <v>10</v>
      </c>
      <c r="E16" s="25">
        <v>15</v>
      </c>
      <c r="F16" s="83">
        <v>206</v>
      </c>
      <c r="G16" s="6">
        <f>E16*F16</f>
        <v>3090</v>
      </c>
      <c r="H16" s="6">
        <v>6</v>
      </c>
      <c r="I16" s="6">
        <f t="shared" si="0"/>
        <v>90</v>
      </c>
      <c r="J16" s="6"/>
      <c r="K16" s="6">
        <v>0</v>
      </c>
      <c r="L16" s="6">
        <f t="shared" si="2"/>
        <v>3000</v>
      </c>
      <c r="M16" s="16" t="s">
        <v>69</v>
      </c>
    </row>
    <row r="17" spans="1:13" s="3" customFormat="1" ht="30" customHeight="1" thickBot="1" x14ac:dyDescent="0.35">
      <c r="A17" s="66" t="s">
        <v>120</v>
      </c>
      <c r="B17" s="8" t="s">
        <v>205</v>
      </c>
      <c r="C17" s="78" t="s">
        <v>197</v>
      </c>
      <c r="D17" s="33" t="s">
        <v>10</v>
      </c>
      <c r="E17" s="25">
        <v>15</v>
      </c>
      <c r="F17" s="84">
        <v>206</v>
      </c>
      <c r="G17" s="23">
        <f>E17*F17</f>
        <v>3090</v>
      </c>
      <c r="H17" s="23">
        <v>6</v>
      </c>
      <c r="I17" s="23">
        <f t="shared" si="0"/>
        <v>90</v>
      </c>
      <c r="J17" s="23"/>
      <c r="K17" s="23">
        <v>0</v>
      </c>
      <c r="L17" s="23">
        <f t="shared" si="2"/>
        <v>3000</v>
      </c>
      <c r="M17" s="16" t="s">
        <v>69</v>
      </c>
    </row>
    <row r="18" spans="1:13" s="3" customFormat="1" ht="30" customHeight="1" thickTop="1" thickBot="1" x14ac:dyDescent="0.35">
      <c r="A18" s="119"/>
      <c r="B18" s="36" t="s">
        <v>16</v>
      </c>
      <c r="C18" s="132"/>
      <c r="D18" s="36"/>
      <c r="E18" s="36"/>
      <c r="F18" s="24"/>
      <c r="G18" s="24">
        <f t="shared" ref="G18:K18" si="3">SUM(G8:G17)</f>
        <v>26340</v>
      </c>
      <c r="H18" s="24">
        <f t="shared" si="3"/>
        <v>20</v>
      </c>
      <c r="I18" s="24">
        <f t="shared" si="3"/>
        <v>300</v>
      </c>
      <c r="J18" s="24">
        <f t="shared" si="3"/>
        <v>0</v>
      </c>
      <c r="K18" s="24">
        <f t="shared" si="3"/>
        <v>0</v>
      </c>
      <c r="L18" s="24">
        <f>SUM(L8:L17)</f>
        <v>26040</v>
      </c>
      <c r="M18" s="22"/>
    </row>
    <row r="19" spans="1:13" s="3" customFormat="1" ht="22.5" customHeight="1" x14ac:dyDescent="0.3">
      <c r="B19" s="201" t="s">
        <v>360</v>
      </c>
      <c r="C19" s="201"/>
      <c r="G19" s="41"/>
      <c r="H19" s="41"/>
      <c r="I19" s="3" t="s">
        <v>359</v>
      </c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/>
      <c r="C21" s="9"/>
    </row>
    <row r="22" spans="1:13" s="3" customFormat="1" ht="22.5" customHeight="1" x14ac:dyDescent="0.3">
      <c r="B22" s="9" t="s">
        <v>19</v>
      </c>
      <c r="C22" s="9"/>
      <c r="I22" s="196" t="s">
        <v>269</v>
      </c>
      <c r="J22" s="71"/>
      <c r="K22" s="71"/>
      <c r="L22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23"/>
  <sheetViews>
    <sheetView workbookViewId="0">
      <selection activeCell="E5" sqref="E5:E19"/>
    </sheetView>
  </sheetViews>
  <sheetFormatPr baseColWidth="10" defaultColWidth="11.42578125" defaultRowHeight="12.75" x14ac:dyDescent="0.2"/>
  <cols>
    <col min="1" max="1" width="9.5703125" style="2" customWidth="1"/>
    <col min="2" max="2" width="26.42578125" style="2" customWidth="1"/>
    <col min="3" max="3" width="8.7109375" style="2" customWidth="1"/>
    <col min="4" max="4" width="12.140625" style="2" customWidth="1"/>
    <col min="5" max="5" width="4.42578125" style="2" customWidth="1"/>
    <col min="6" max="6" width="7.5703125" style="2" customWidth="1"/>
    <col min="7" max="7" width="10.28515625" style="2" customWidth="1"/>
    <col min="8" max="8" width="8.28515625" style="2" hidden="1" customWidth="1"/>
    <col min="9" max="9" width="7.85546875" style="2" customWidth="1"/>
    <col min="10" max="10" width="7" style="2" hidden="1" customWidth="1"/>
    <col min="11" max="11" width="8" style="2" customWidth="1"/>
    <col min="12" max="12" width="9.28515625" style="2" customWidth="1"/>
    <col min="13" max="13" width="31.1406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39" customHeight="1" thickBot="1" x14ac:dyDescent="0.3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3" s="3" customFormat="1" ht="22.5" customHeight="1" x14ac:dyDescent="0.3">
      <c r="A6" s="53" t="s">
        <v>117</v>
      </c>
      <c r="B6" s="50" t="s">
        <v>44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53" t="s">
        <v>117</v>
      </c>
      <c r="B7" s="34" t="s">
        <v>63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117</v>
      </c>
      <c r="B8" s="8" t="s">
        <v>163</v>
      </c>
      <c r="C8" s="78" t="s">
        <v>197</v>
      </c>
      <c r="D8" s="33" t="s">
        <v>10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>+G8-I8+K8</f>
        <v>2505</v>
      </c>
      <c r="M8" s="16" t="s">
        <v>71</v>
      </c>
    </row>
    <row r="9" spans="1:13" s="3" customFormat="1" ht="30" customHeight="1" x14ac:dyDescent="0.3">
      <c r="A9" s="66" t="s">
        <v>117</v>
      </c>
      <c r="B9" s="8" t="s">
        <v>175</v>
      </c>
      <c r="C9" s="78" t="s">
        <v>197</v>
      </c>
      <c r="D9" s="33" t="s">
        <v>9</v>
      </c>
      <c r="E9" s="25">
        <v>15</v>
      </c>
      <c r="F9" s="83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ref="L9:L18" si="1">+G9-I9+K9</f>
        <v>2505</v>
      </c>
      <c r="M9" s="16" t="s">
        <v>71</v>
      </c>
    </row>
    <row r="10" spans="1:13" s="3" customFormat="1" ht="30" customHeight="1" x14ac:dyDescent="0.3">
      <c r="A10" s="66" t="s">
        <v>117</v>
      </c>
      <c r="B10" s="80" t="s">
        <v>327</v>
      </c>
      <c r="C10" s="78" t="s">
        <v>197</v>
      </c>
      <c r="D10" s="33" t="s">
        <v>9</v>
      </c>
      <c r="E10" s="25">
        <v>15</v>
      </c>
      <c r="F10" s="83">
        <v>168</v>
      </c>
      <c r="G10" s="6">
        <f t="shared" ref="G10" si="2">E10*F10</f>
        <v>2520</v>
      </c>
      <c r="H10" s="6">
        <v>1</v>
      </c>
      <c r="I10" s="6">
        <f>E10*H10</f>
        <v>15</v>
      </c>
      <c r="J10" s="6"/>
      <c r="K10" s="6">
        <v>0</v>
      </c>
      <c r="L10" s="6">
        <f t="shared" ref="L10" si="3">+G10-I10+K10</f>
        <v>2505</v>
      </c>
      <c r="M10" s="16" t="s">
        <v>71</v>
      </c>
    </row>
    <row r="11" spans="1:13" s="3" customFormat="1" ht="30" customHeight="1" x14ac:dyDescent="0.3">
      <c r="A11" s="66" t="s">
        <v>117</v>
      </c>
      <c r="B11" s="8" t="s">
        <v>215</v>
      </c>
      <c r="C11" s="65" t="s">
        <v>217</v>
      </c>
      <c r="D11" s="65" t="s">
        <v>148</v>
      </c>
      <c r="E11" s="25">
        <v>15</v>
      </c>
      <c r="F11" s="83">
        <v>110</v>
      </c>
      <c r="G11" s="6">
        <f t="shared" ref="G11:G18" si="4">E11*F11</f>
        <v>1650</v>
      </c>
      <c r="H11" s="6">
        <v>0</v>
      </c>
      <c r="I11" s="6">
        <f t="shared" ref="I11:I16" si="5">E11*H11</f>
        <v>0</v>
      </c>
      <c r="J11" s="6">
        <v>7</v>
      </c>
      <c r="K11" s="6">
        <f>+E11*J11</f>
        <v>105</v>
      </c>
      <c r="L11" s="6">
        <f t="shared" si="1"/>
        <v>1755</v>
      </c>
      <c r="M11" s="16" t="s">
        <v>71</v>
      </c>
    </row>
    <row r="12" spans="1:13" s="3" customFormat="1" ht="30" customHeight="1" x14ac:dyDescent="0.3">
      <c r="A12" s="66" t="s">
        <v>117</v>
      </c>
      <c r="B12" s="8" t="s">
        <v>216</v>
      </c>
      <c r="C12" s="65" t="s">
        <v>217</v>
      </c>
      <c r="D12" s="65" t="s">
        <v>8</v>
      </c>
      <c r="E12" s="25">
        <v>15</v>
      </c>
      <c r="F12" s="83">
        <v>176</v>
      </c>
      <c r="G12" s="6">
        <f t="shared" si="4"/>
        <v>2640</v>
      </c>
      <c r="H12" s="251">
        <v>2</v>
      </c>
      <c r="I12" s="6">
        <f t="shared" si="5"/>
        <v>30</v>
      </c>
      <c r="J12" s="6">
        <v>0</v>
      </c>
      <c r="K12" s="6">
        <f>+E12*J12</f>
        <v>0</v>
      </c>
      <c r="L12" s="6">
        <f t="shared" si="1"/>
        <v>2610</v>
      </c>
      <c r="M12" s="16" t="s">
        <v>71</v>
      </c>
    </row>
    <row r="13" spans="1:13" s="3" customFormat="1" ht="30" customHeight="1" x14ac:dyDescent="0.3">
      <c r="A13" s="66" t="s">
        <v>117</v>
      </c>
      <c r="B13" s="8" t="s">
        <v>45</v>
      </c>
      <c r="C13" s="78" t="s">
        <v>197</v>
      </c>
      <c r="D13" s="33" t="s">
        <v>1</v>
      </c>
      <c r="E13" s="25">
        <v>15</v>
      </c>
      <c r="F13" s="83">
        <v>168</v>
      </c>
      <c r="G13" s="6">
        <f t="shared" si="4"/>
        <v>2520</v>
      </c>
      <c r="H13" s="6">
        <v>1</v>
      </c>
      <c r="I13" s="6">
        <f t="shared" si="5"/>
        <v>15</v>
      </c>
      <c r="J13" s="6">
        <v>0</v>
      </c>
      <c r="K13" s="6">
        <v>0</v>
      </c>
      <c r="L13" s="6">
        <f t="shared" si="1"/>
        <v>2505</v>
      </c>
      <c r="M13" s="16" t="s">
        <v>71</v>
      </c>
    </row>
    <row r="14" spans="1:13" s="3" customFormat="1" ht="30" customHeight="1" x14ac:dyDescent="0.3">
      <c r="A14" s="66" t="s">
        <v>117</v>
      </c>
      <c r="B14" s="8" t="s">
        <v>151</v>
      </c>
      <c r="C14" s="78" t="s">
        <v>197</v>
      </c>
      <c r="D14" s="33" t="s">
        <v>1</v>
      </c>
      <c r="E14" s="25">
        <v>15</v>
      </c>
      <c r="F14" s="83">
        <v>168</v>
      </c>
      <c r="G14" s="6">
        <f t="shared" si="4"/>
        <v>2520</v>
      </c>
      <c r="H14" s="6">
        <v>1</v>
      </c>
      <c r="I14" s="6">
        <f t="shared" si="5"/>
        <v>15</v>
      </c>
      <c r="J14" s="6">
        <v>0</v>
      </c>
      <c r="K14" s="6">
        <v>0</v>
      </c>
      <c r="L14" s="6">
        <f t="shared" si="1"/>
        <v>2505</v>
      </c>
      <c r="M14" s="16" t="s">
        <v>71</v>
      </c>
    </row>
    <row r="15" spans="1:13" s="3" customFormat="1" ht="30" customHeight="1" x14ac:dyDescent="0.3">
      <c r="A15" s="66" t="s">
        <v>117</v>
      </c>
      <c r="B15" s="49" t="s">
        <v>160</v>
      </c>
      <c r="C15" s="78" t="s">
        <v>197</v>
      </c>
      <c r="D15" s="65" t="s">
        <v>1</v>
      </c>
      <c r="E15" s="25">
        <v>15</v>
      </c>
      <c r="F15" s="83">
        <v>168</v>
      </c>
      <c r="G15" s="6">
        <f t="shared" si="4"/>
        <v>2520</v>
      </c>
      <c r="H15" s="6">
        <v>1</v>
      </c>
      <c r="I15" s="6">
        <f t="shared" si="5"/>
        <v>15</v>
      </c>
      <c r="J15" s="6">
        <v>0</v>
      </c>
      <c r="K15" s="6">
        <v>0</v>
      </c>
      <c r="L15" s="6">
        <f t="shared" si="1"/>
        <v>2505</v>
      </c>
      <c r="M15" s="16" t="s">
        <v>71</v>
      </c>
    </row>
    <row r="16" spans="1:13" s="3" customFormat="1" ht="30" customHeight="1" x14ac:dyDescent="0.3">
      <c r="A16" s="66" t="s">
        <v>117</v>
      </c>
      <c r="B16" s="8" t="s">
        <v>240</v>
      </c>
      <c r="C16" s="65" t="s">
        <v>197</v>
      </c>
      <c r="D16" s="33" t="s">
        <v>1</v>
      </c>
      <c r="E16" s="25">
        <v>15</v>
      </c>
      <c r="F16" s="83">
        <v>168</v>
      </c>
      <c r="G16" s="6">
        <f t="shared" si="4"/>
        <v>2520</v>
      </c>
      <c r="H16" s="6">
        <v>1</v>
      </c>
      <c r="I16" s="6">
        <f t="shared" si="5"/>
        <v>15</v>
      </c>
      <c r="J16" s="6">
        <v>0</v>
      </c>
      <c r="K16" s="6">
        <v>0</v>
      </c>
      <c r="L16" s="6">
        <f t="shared" si="1"/>
        <v>2505</v>
      </c>
      <c r="M16" s="16" t="s">
        <v>71</v>
      </c>
    </row>
    <row r="17" spans="1:13" s="3" customFormat="1" ht="30" customHeight="1" x14ac:dyDescent="0.3">
      <c r="A17" s="66" t="s">
        <v>117</v>
      </c>
      <c r="B17" s="250" t="s">
        <v>324</v>
      </c>
      <c r="C17" s="65" t="s">
        <v>197</v>
      </c>
      <c r="D17" s="33" t="s">
        <v>1</v>
      </c>
      <c r="E17" s="58">
        <v>15</v>
      </c>
      <c r="F17" s="85">
        <v>148</v>
      </c>
      <c r="G17" s="6">
        <f>+E17*F17</f>
        <v>2220</v>
      </c>
      <c r="H17" s="6">
        <v>0</v>
      </c>
      <c r="I17" s="6">
        <f>+E17*H17</f>
        <v>0</v>
      </c>
      <c r="J17" s="252">
        <v>3</v>
      </c>
      <c r="K17" s="29">
        <f>+E17*J17</f>
        <v>45</v>
      </c>
      <c r="L17" s="6">
        <f t="shared" si="1"/>
        <v>2265</v>
      </c>
      <c r="M17" s="16" t="s">
        <v>69</v>
      </c>
    </row>
    <row r="18" spans="1:13" s="3" customFormat="1" ht="30" customHeight="1" thickBot="1" x14ac:dyDescent="0.35">
      <c r="A18" s="66" t="s">
        <v>117</v>
      </c>
      <c r="B18" s="8" t="s">
        <v>79</v>
      </c>
      <c r="C18" s="78" t="s">
        <v>197</v>
      </c>
      <c r="D18" s="65" t="s">
        <v>76</v>
      </c>
      <c r="E18" s="25">
        <v>15</v>
      </c>
      <c r="F18" s="84">
        <v>50</v>
      </c>
      <c r="G18" s="23">
        <f t="shared" si="4"/>
        <v>750</v>
      </c>
      <c r="H18" s="23">
        <v>0</v>
      </c>
      <c r="I18" s="23">
        <f>+E18*H18</f>
        <v>0</v>
      </c>
      <c r="J18" s="253">
        <v>11</v>
      </c>
      <c r="K18" s="23">
        <f>+E18*J18</f>
        <v>165</v>
      </c>
      <c r="L18" s="23">
        <f t="shared" si="1"/>
        <v>915</v>
      </c>
      <c r="M18" s="16" t="s">
        <v>71</v>
      </c>
    </row>
    <row r="19" spans="1:13" s="3" customFormat="1" ht="30" customHeight="1" thickTop="1" thickBot="1" x14ac:dyDescent="0.35">
      <c r="A19" s="47"/>
      <c r="B19" s="51" t="s">
        <v>16</v>
      </c>
      <c r="C19" s="75"/>
      <c r="D19" s="75"/>
      <c r="E19" s="36"/>
      <c r="F19" s="24"/>
      <c r="G19" s="24">
        <f t="shared" ref="G19:K19" si="6">SUM(G8:G18)</f>
        <v>24900</v>
      </c>
      <c r="H19" s="24">
        <f t="shared" si="6"/>
        <v>9</v>
      </c>
      <c r="I19" s="24">
        <f t="shared" si="6"/>
        <v>135</v>
      </c>
      <c r="J19" s="24">
        <f t="shared" si="6"/>
        <v>21</v>
      </c>
      <c r="K19" s="24">
        <f t="shared" si="6"/>
        <v>315</v>
      </c>
      <c r="L19" s="24">
        <f>SUM(L8:L18)</f>
        <v>25080</v>
      </c>
      <c r="M19" s="22"/>
    </row>
    <row r="20" spans="1:13" s="3" customFormat="1" ht="22.5" customHeight="1" x14ac:dyDescent="0.3">
      <c r="B20" s="201" t="s">
        <v>360</v>
      </c>
      <c r="C20" s="201"/>
      <c r="G20" s="41"/>
      <c r="H20" s="41"/>
      <c r="I20" s="3" t="s">
        <v>359</v>
      </c>
      <c r="J20" s="96"/>
      <c r="K20" s="96"/>
      <c r="L20" s="96"/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/>
      <c r="C22" s="9"/>
    </row>
    <row r="23" spans="1:13" s="3" customFormat="1" ht="22.5" customHeight="1" x14ac:dyDescent="0.3">
      <c r="B23" s="9" t="s">
        <v>19</v>
      </c>
      <c r="C23" s="9"/>
      <c r="I23" s="196" t="s">
        <v>269</v>
      </c>
      <c r="J23" s="71"/>
      <c r="K23" s="71"/>
      <c r="L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21"/>
  <sheetViews>
    <sheetView topLeftCell="A3" zoomScale="90" zoomScaleNormal="90" workbookViewId="0">
      <selection activeCell="E6" sqref="E6:E1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9.85546875" style="2" customWidth="1"/>
    <col min="8" max="8" width="0.140625" style="2" customWidth="1"/>
    <col min="9" max="9" width="8.28515625" style="2" customWidth="1"/>
    <col min="10" max="10" width="6.85546875" style="2" hidden="1" customWidth="1"/>
    <col min="11" max="11" width="7" style="2" customWidth="1"/>
    <col min="12" max="12" width="11.140625" style="2" customWidth="1"/>
    <col min="13" max="13" width="30.285156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338</v>
      </c>
    </row>
    <row r="5" spans="1:14" s="1" customFormat="1" ht="18.75" thickBot="1" x14ac:dyDescent="0.3"/>
    <row r="6" spans="1:14" ht="52.5" customHeight="1" thickBot="1" x14ac:dyDescent="0.3">
      <c r="A6" s="10" t="s">
        <v>14</v>
      </c>
      <c r="B6" s="11" t="s">
        <v>11</v>
      </c>
      <c r="C6" s="62" t="s">
        <v>183</v>
      </c>
      <c r="D6" s="11" t="s">
        <v>15</v>
      </c>
      <c r="E6" s="62" t="s">
        <v>23</v>
      </c>
      <c r="F6" s="62" t="s">
        <v>208</v>
      </c>
      <c r="G6" s="62" t="s">
        <v>210</v>
      </c>
      <c r="H6" s="62" t="s">
        <v>209</v>
      </c>
      <c r="I6" s="62" t="s">
        <v>211</v>
      </c>
      <c r="J6" s="62"/>
      <c r="K6" s="81" t="s">
        <v>168</v>
      </c>
      <c r="L6" s="62" t="s">
        <v>16</v>
      </c>
      <c r="M6" s="82" t="s">
        <v>17</v>
      </c>
    </row>
    <row r="7" spans="1:14" s="3" customFormat="1" ht="22.5" customHeight="1" x14ac:dyDescent="0.3">
      <c r="A7" s="44" t="s">
        <v>117</v>
      </c>
      <c r="B7" s="50" t="s">
        <v>41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 x14ac:dyDescent="0.3">
      <c r="A8" s="44" t="s">
        <v>117</v>
      </c>
      <c r="B8" s="34" t="s">
        <v>65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 x14ac:dyDescent="0.3">
      <c r="A9" s="46" t="s">
        <v>123</v>
      </c>
      <c r="B9" s="8" t="s">
        <v>46</v>
      </c>
      <c r="C9" s="65" t="s">
        <v>195</v>
      </c>
      <c r="D9" s="33" t="s">
        <v>64</v>
      </c>
      <c r="E9" s="25">
        <v>15</v>
      </c>
      <c r="F9" s="83">
        <v>271</v>
      </c>
      <c r="G9" s="6">
        <f>E9*F9</f>
        <v>4065</v>
      </c>
      <c r="H9" s="6">
        <v>24</v>
      </c>
      <c r="I9" s="6">
        <f t="shared" ref="I9:I15" si="0">E9*H9</f>
        <v>360</v>
      </c>
      <c r="J9" s="6"/>
      <c r="K9" s="6">
        <v>0</v>
      </c>
      <c r="L9" s="6">
        <f>+G9-I9+K9</f>
        <v>3705</v>
      </c>
      <c r="M9" s="16" t="s">
        <v>71</v>
      </c>
      <c r="N9" s="41"/>
    </row>
    <row r="10" spans="1:14" s="3" customFormat="1" ht="30" customHeight="1" x14ac:dyDescent="0.3">
      <c r="A10" s="46" t="s">
        <v>124</v>
      </c>
      <c r="B10" s="8" t="s">
        <v>47</v>
      </c>
      <c r="C10" s="65" t="s">
        <v>195</v>
      </c>
      <c r="D10" s="33" t="s">
        <v>64</v>
      </c>
      <c r="E10" s="25">
        <v>15</v>
      </c>
      <c r="F10" s="83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5" si="1">+G10-I10+K10</f>
        <v>3705</v>
      </c>
      <c r="M10" s="16" t="s">
        <v>71</v>
      </c>
    </row>
    <row r="11" spans="1:14" s="3" customFormat="1" ht="30" customHeight="1" x14ac:dyDescent="0.3">
      <c r="A11" s="46" t="s">
        <v>138</v>
      </c>
      <c r="B11" s="8" t="s">
        <v>48</v>
      </c>
      <c r="C11" s="65" t="s">
        <v>195</v>
      </c>
      <c r="D11" s="33" t="s">
        <v>3</v>
      </c>
      <c r="E11" s="25">
        <v>15</v>
      </c>
      <c r="F11" s="83">
        <v>271</v>
      </c>
      <c r="G11" s="6">
        <f t="shared" ref="G11:G15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71</v>
      </c>
    </row>
    <row r="12" spans="1:14" s="3" customFormat="1" ht="30" customHeight="1" x14ac:dyDescent="0.3">
      <c r="A12" s="46" t="s">
        <v>128</v>
      </c>
      <c r="B12" s="8" t="s">
        <v>49</v>
      </c>
      <c r="C12" s="65" t="s">
        <v>195</v>
      </c>
      <c r="D12" s="33" t="s">
        <v>3</v>
      </c>
      <c r="E12" s="25">
        <v>15</v>
      </c>
      <c r="F12" s="83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71</v>
      </c>
    </row>
    <row r="13" spans="1:14" s="3" customFormat="1" ht="30" customHeight="1" x14ac:dyDescent="0.3">
      <c r="A13" s="46" t="s">
        <v>139</v>
      </c>
      <c r="B13" s="8" t="s">
        <v>50</v>
      </c>
      <c r="C13" s="65" t="s">
        <v>195</v>
      </c>
      <c r="D13" s="33" t="s">
        <v>3</v>
      </c>
      <c r="E13" s="58">
        <v>15</v>
      </c>
      <c r="F13" s="83">
        <v>271</v>
      </c>
      <c r="G13" s="6">
        <f t="shared" si="2"/>
        <v>4065</v>
      </c>
      <c r="H13" s="6">
        <v>24</v>
      </c>
      <c r="I13" s="6">
        <f t="shared" si="0"/>
        <v>360</v>
      </c>
      <c r="J13" s="29"/>
      <c r="K13" s="29">
        <v>0</v>
      </c>
      <c r="L13" s="6">
        <f t="shared" si="1"/>
        <v>3705</v>
      </c>
      <c r="M13" s="16" t="s">
        <v>71</v>
      </c>
    </row>
    <row r="14" spans="1:14" s="3" customFormat="1" ht="30" customHeight="1" x14ac:dyDescent="0.3">
      <c r="A14" s="46" t="s">
        <v>146</v>
      </c>
      <c r="B14" s="8" t="s">
        <v>144</v>
      </c>
      <c r="C14" s="65" t="s">
        <v>195</v>
      </c>
      <c r="D14" s="33" t="s">
        <v>145</v>
      </c>
      <c r="E14" s="25">
        <v>15</v>
      </c>
      <c r="F14" s="85">
        <v>224</v>
      </c>
      <c r="G14" s="6">
        <f t="shared" si="2"/>
        <v>3360</v>
      </c>
      <c r="H14" s="233">
        <v>9</v>
      </c>
      <c r="I14" s="6">
        <f t="shared" si="0"/>
        <v>135</v>
      </c>
      <c r="J14" s="29"/>
      <c r="K14" s="29">
        <v>0</v>
      </c>
      <c r="L14" s="6">
        <f t="shared" si="1"/>
        <v>3225</v>
      </c>
      <c r="M14" s="16" t="s">
        <v>71</v>
      </c>
    </row>
    <row r="15" spans="1:14" s="3" customFormat="1" ht="30" customHeight="1" thickBot="1" x14ac:dyDescent="0.35">
      <c r="A15" s="46" t="s">
        <v>140</v>
      </c>
      <c r="B15" s="7" t="s">
        <v>84</v>
      </c>
      <c r="C15" s="65" t="s">
        <v>195</v>
      </c>
      <c r="D15" s="65" t="s">
        <v>66</v>
      </c>
      <c r="E15" s="58">
        <v>15</v>
      </c>
      <c r="F15" s="85">
        <v>224</v>
      </c>
      <c r="G15" s="23">
        <f t="shared" si="2"/>
        <v>3360</v>
      </c>
      <c r="H15" s="237">
        <v>9</v>
      </c>
      <c r="I15" s="38">
        <f t="shared" si="0"/>
        <v>135</v>
      </c>
      <c r="J15" s="244"/>
      <c r="K15" s="38">
        <v>0</v>
      </c>
      <c r="L15" s="23">
        <f t="shared" si="1"/>
        <v>3225</v>
      </c>
      <c r="M15" s="16" t="s">
        <v>71</v>
      </c>
    </row>
    <row r="16" spans="1:14" s="3" customFormat="1" ht="30" customHeight="1" thickTop="1" thickBot="1" x14ac:dyDescent="0.35">
      <c r="A16" s="18"/>
      <c r="B16" s="35" t="s">
        <v>16</v>
      </c>
      <c r="C16" s="35"/>
      <c r="D16" s="19"/>
      <c r="E16" s="27"/>
      <c r="F16" s="24"/>
      <c r="G16" s="24">
        <f>SUM(G9:G15)</f>
        <v>27045</v>
      </c>
      <c r="H16" s="24">
        <f t="shared" ref="H16:K16" si="3">SUM(H9:H15)</f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>SUM(L9:L15)</f>
        <v>24975</v>
      </c>
      <c r="M16" s="22"/>
    </row>
    <row r="17" spans="2:12" s="3" customFormat="1" ht="22.5" customHeight="1" x14ac:dyDescent="0.3"/>
    <row r="18" spans="2:12" s="3" customFormat="1" ht="22.5" customHeight="1" x14ac:dyDescent="0.3">
      <c r="B18" s="201" t="s">
        <v>360</v>
      </c>
      <c r="C18" s="201"/>
      <c r="G18" s="41"/>
      <c r="H18" s="41"/>
      <c r="I18" s="3" t="s">
        <v>359</v>
      </c>
    </row>
    <row r="19" spans="2:12" s="3" customFormat="1" ht="22.5" customHeight="1" x14ac:dyDescent="0.3">
      <c r="B19" s="9"/>
      <c r="C19" s="9"/>
    </row>
    <row r="20" spans="2:12" s="3" customFormat="1" ht="21.75" customHeight="1" x14ac:dyDescent="0.3">
      <c r="B20" s="9"/>
      <c r="C20" s="9"/>
    </row>
    <row r="21" spans="2:12" s="3" customFormat="1" ht="22.5" customHeight="1" x14ac:dyDescent="0.3">
      <c r="B21" s="9" t="s">
        <v>19</v>
      </c>
      <c r="C21" s="9"/>
      <c r="I21" s="196" t="s">
        <v>269</v>
      </c>
      <c r="J21" s="71"/>
      <c r="K21" s="71"/>
      <c r="L21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6" sqref="E6:E14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8.5703125" style="2" customWidth="1"/>
    <col min="8" max="8" width="6.5703125" style="2" hidden="1" customWidth="1"/>
    <col min="9" max="9" width="6.5703125" style="2" customWidth="1"/>
    <col min="10" max="10" width="9" style="2" hidden="1" customWidth="1"/>
    <col min="11" max="11" width="7" style="2" customWidth="1"/>
    <col min="12" max="12" width="11.140625" style="2" customWidth="1"/>
    <col min="13" max="13" width="30.285156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338</v>
      </c>
    </row>
    <row r="5" spans="1:13" s="1" customFormat="1" ht="18.75" thickBot="1" x14ac:dyDescent="0.3"/>
    <row r="6" spans="1:13" ht="52.5" customHeight="1" thickBot="1" x14ac:dyDescent="0.3">
      <c r="A6" s="10" t="s">
        <v>14</v>
      </c>
      <c r="B6" s="11" t="s">
        <v>11</v>
      </c>
      <c r="C6" s="62" t="s">
        <v>183</v>
      </c>
      <c r="D6" s="11" t="s">
        <v>15</v>
      </c>
      <c r="E6" s="62" t="s">
        <v>23</v>
      </c>
      <c r="F6" s="62" t="s">
        <v>208</v>
      </c>
      <c r="G6" s="62" t="s">
        <v>210</v>
      </c>
      <c r="H6" s="62" t="s">
        <v>209</v>
      </c>
      <c r="I6" s="62" t="s">
        <v>211</v>
      </c>
      <c r="J6" s="62"/>
      <c r="K6" s="81" t="s">
        <v>168</v>
      </c>
      <c r="L6" s="62" t="s">
        <v>16</v>
      </c>
      <c r="M6" s="82" t="s">
        <v>17</v>
      </c>
    </row>
    <row r="7" spans="1:13" s="3" customFormat="1" ht="22.5" customHeight="1" x14ac:dyDescent="0.3">
      <c r="A7" s="44" t="s">
        <v>117</v>
      </c>
      <c r="B7" s="50" t="s">
        <v>41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 x14ac:dyDescent="0.3">
      <c r="A8" s="44" t="s">
        <v>117</v>
      </c>
      <c r="B8" s="34" t="s">
        <v>65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 x14ac:dyDescent="0.3">
      <c r="A9" s="46" t="s">
        <v>316</v>
      </c>
      <c r="B9" s="7" t="s">
        <v>292</v>
      </c>
      <c r="C9" s="65" t="s">
        <v>195</v>
      </c>
      <c r="D9" s="78" t="s">
        <v>295</v>
      </c>
      <c r="E9" s="58">
        <v>15</v>
      </c>
      <c r="F9" s="85">
        <v>200</v>
      </c>
      <c r="G9" s="6">
        <f t="shared" ref="G9:G13" si="0">+E9*F9</f>
        <v>3000</v>
      </c>
      <c r="H9" s="6">
        <v>5</v>
      </c>
      <c r="I9" s="6">
        <f>+E9*H9</f>
        <v>75</v>
      </c>
      <c r="J9" s="29">
        <v>0</v>
      </c>
      <c r="K9" s="29">
        <f>+E9*J9</f>
        <v>0</v>
      </c>
      <c r="L9" s="6">
        <f t="shared" ref="L9:L13" si="1">+G9-I9+K9</f>
        <v>2925</v>
      </c>
      <c r="M9" s="16" t="s">
        <v>69</v>
      </c>
    </row>
    <row r="10" spans="1:13" s="3" customFormat="1" ht="30" customHeight="1" x14ac:dyDescent="0.3">
      <c r="A10" s="46" t="s">
        <v>317</v>
      </c>
      <c r="B10" s="87" t="s">
        <v>293</v>
      </c>
      <c r="C10" s="78" t="s">
        <v>195</v>
      </c>
      <c r="D10" s="78" t="s">
        <v>295</v>
      </c>
      <c r="E10" s="58">
        <v>15</v>
      </c>
      <c r="F10" s="85">
        <v>200</v>
      </c>
      <c r="G10" s="29">
        <f t="shared" si="0"/>
        <v>3000</v>
      </c>
      <c r="H10" s="29">
        <v>5</v>
      </c>
      <c r="I10" s="29">
        <f>+E10*H10</f>
        <v>75</v>
      </c>
      <c r="J10" s="29">
        <v>0</v>
      </c>
      <c r="K10" s="29">
        <f>J10*E10</f>
        <v>0</v>
      </c>
      <c r="L10" s="6">
        <f t="shared" si="1"/>
        <v>2925</v>
      </c>
      <c r="M10" s="16" t="s">
        <v>69</v>
      </c>
    </row>
    <row r="11" spans="1:13" s="3" customFormat="1" ht="30" customHeight="1" x14ac:dyDescent="0.3">
      <c r="A11" s="46" t="s">
        <v>318</v>
      </c>
      <c r="B11" s="87" t="s">
        <v>294</v>
      </c>
      <c r="C11" s="78" t="s">
        <v>195</v>
      </c>
      <c r="D11" s="78" t="s">
        <v>295</v>
      </c>
      <c r="E11" s="58">
        <v>15</v>
      </c>
      <c r="F11" s="85">
        <v>200</v>
      </c>
      <c r="G11" s="29">
        <f t="shared" si="0"/>
        <v>3000</v>
      </c>
      <c r="H11" s="29">
        <v>5</v>
      </c>
      <c r="I11" s="29">
        <f>+E11*H11</f>
        <v>75</v>
      </c>
      <c r="J11" s="226">
        <v>0</v>
      </c>
      <c r="K11" s="29">
        <f>J11*E11</f>
        <v>0</v>
      </c>
      <c r="L11" s="29">
        <f t="shared" si="1"/>
        <v>2925</v>
      </c>
      <c r="M11" s="16" t="s">
        <v>69</v>
      </c>
    </row>
    <row r="12" spans="1:13" s="3" customFormat="1" ht="30" customHeight="1" x14ac:dyDescent="0.3">
      <c r="A12" s="46" t="s">
        <v>332</v>
      </c>
      <c r="B12" s="7" t="s">
        <v>311</v>
      </c>
      <c r="C12" s="78" t="s">
        <v>195</v>
      </c>
      <c r="D12" s="78" t="s">
        <v>295</v>
      </c>
      <c r="E12" s="58">
        <v>15</v>
      </c>
      <c r="F12" s="85">
        <v>200</v>
      </c>
      <c r="G12" s="29">
        <f t="shared" si="0"/>
        <v>3000</v>
      </c>
      <c r="H12" s="29">
        <v>5</v>
      </c>
      <c r="I12" s="29">
        <f t="shared" ref="I12:I13" si="2">+E12*H12</f>
        <v>75</v>
      </c>
      <c r="J12" s="29">
        <v>0</v>
      </c>
      <c r="K12" s="29">
        <f t="shared" ref="K12:K13" si="3">J12*E12</f>
        <v>0</v>
      </c>
      <c r="L12" s="6">
        <f t="shared" si="1"/>
        <v>2925</v>
      </c>
      <c r="M12" s="16" t="s">
        <v>69</v>
      </c>
    </row>
    <row r="13" spans="1:13" s="3" customFormat="1" ht="30" customHeight="1" thickBot="1" x14ac:dyDescent="0.35">
      <c r="A13" s="46" t="s">
        <v>333</v>
      </c>
      <c r="B13" s="87" t="s">
        <v>312</v>
      </c>
      <c r="C13" s="78" t="s">
        <v>195</v>
      </c>
      <c r="D13" s="78" t="s">
        <v>295</v>
      </c>
      <c r="E13" s="58">
        <v>15</v>
      </c>
      <c r="F13" s="85">
        <v>200</v>
      </c>
      <c r="G13" s="38">
        <f t="shared" si="0"/>
        <v>3000</v>
      </c>
      <c r="H13" s="38">
        <v>5</v>
      </c>
      <c r="I13" s="38">
        <f t="shared" si="2"/>
        <v>75</v>
      </c>
      <c r="J13" s="244">
        <v>0</v>
      </c>
      <c r="K13" s="38">
        <f t="shared" si="3"/>
        <v>0</v>
      </c>
      <c r="L13" s="23">
        <f t="shared" si="1"/>
        <v>2925</v>
      </c>
      <c r="M13" s="16" t="s">
        <v>69</v>
      </c>
    </row>
    <row r="14" spans="1:13" s="3" customFormat="1" ht="30" customHeight="1" thickTop="1" thickBot="1" x14ac:dyDescent="0.35">
      <c r="A14" s="18"/>
      <c r="B14" s="35" t="s">
        <v>16</v>
      </c>
      <c r="C14" s="35"/>
      <c r="D14" s="19"/>
      <c r="E14" s="27"/>
      <c r="F14" s="24"/>
      <c r="G14" s="24">
        <f t="shared" ref="G14:L14" si="4">SUM(G9:G13)</f>
        <v>15000</v>
      </c>
      <c r="H14" s="24">
        <f t="shared" si="4"/>
        <v>25</v>
      </c>
      <c r="I14" s="24">
        <f t="shared" si="4"/>
        <v>375</v>
      </c>
      <c r="J14" s="24">
        <f t="shared" si="4"/>
        <v>0</v>
      </c>
      <c r="K14" s="24">
        <f t="shared" si="4"/>
        <v>0</v>
      </c>
      <c r="L14" s="24">
        <f t="shared" si="4"/>
        <v>14625</v>
      </c>
      <c r="M14" s="22"/>
    </row>
    <row r="15" spans="1:13" s="3" customFormat="1" ht="22.5" customHeight="1" x14ac:dyDescent="0.3"/>
    <row r="16" spans="1:13" s="3" customFormat="1" ht="22.5" customHeight="1" x14ac:dyDescent="0.3">
      <c r="B16" s="201" t="s">
        <v>360</v>
      </c>
      <c r="C16" s="201"/>
      <c r="G16" s="41"/>
      <c r="H16" s="41"/>
      <c r="I16" s="3" t="s">
        <v>359</v>
      </c>
    </row>
    <row r="17" spans="2:12" s="3" customFormat="1" ht="22.5" customHeight="1" x14ac:dyDescent="0.3">
      <c r="B17" s="201"/>
      <c r="C17" s="201"/>
    </row>
    <row r="18" spans="2:12" s="3" customFormat="1" ht="21.75" customHeight="1" x14ac:dyDescent="0.3">
      <c r="B18" s="201"/>
      <c r="C18" s="201"/>
    </row>
    <row r="19" spans="2:12" s="3" customFormat="1" ht="22.5" customHeight="1" x14ac:dyDescent="0.3">
      <c r="B19" s="201" t="s">
        <v>19</v>
      </c>
      <c r="C19" s="201"/>
      <c r="I19" s="196" t="s">
        <v>269</v>
      </c>
      <c r="J19" s="71"/>
      <c r="K19" s="71"/>
      <c r="L19" s="71"/>
    </row>
  </sheetData>
  <printOptions horizontalCentered="1" verticalCentered="1"/>
  <pageMargins left="0" right="0" top="0" bottom="0" header="0" footer="0"/>
  <pageSetup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17"/>
  <sheetViews>
    <sheetView topLeftCell="A2" zoomScale="90" zoomScaleNormal="90" workbookViewId="0">
      <selection activeCell="E6" sqref="E6:E13"/>
    </sheetView>
  </sheetViews>
  <sheetFormatPr baseColWidth="10" defaultColWidth="11.42578125" defaultRowHeight="12.75" x14ac:dyDescent="0.2"/>
  <cols>
    <col min="1" max="1" width="8.7109375" style="2" customWidth="1"/>
    <col min="2" max="2" width="31.85546875" style="2" customWidth="1"/>
    <col min="3" max="3" width="15.28515625" style="2" customWidth="1"/>
    <col min="4" max="4" width="14.7109375" style="2" customWidth="1"/>
    <col min="5" max="5" width="5.7109375" style="2" customWidth="1"/>
    <col min="6" max="6" width="8.7109375" style="2" customWidth="1"/>
    <col min="7" max="7" width="10" style="2" customWidth="1"/>
    <col min="8" max="8" width="6.7109375" style="2" hidden="1" customWidth="1"/>
    <col min="9" max="9" width="9.7109375" style="2" customWidth="1"/>
    <col min="10" max="10" width="1" style="2" hidden="1" customWidth="1"/>
    <col min="11" max="11" width="9.7109375" style="2" customWidth="1"/>
    <col min="12" max="12" width="10.7109375" style="2" customWidth="1"/>
    <col min="13" max="13" width="29.42578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338</v>
      </c>
    </row>
    <row r="5" spans="1:13" s="1" customFormat="1" ht="18.75" thickBot="1" x14ac:dyDescent="0.3"/>
    <row r="6" spans="1:13" ht="34.15" customHeight="1" thickBot="1" x14ac:dyDescent="0.3">
      <c r="A6" s="10" t="s">
        <v>14</v>
      </c>
      <c r="B6" s="11" t="s">
        <v>11</v>
      </c>
      <c r="C6" s="11" t="s">
        <v>183</v>
      </c>
      <c r="D6" s="11" t="s">
        <v>15</v>
      </c>
      <c r="E6" s="62" t="s">
        <v>23</v>
      </c>
      <c r="F6" s="62" t="s">
        <v>208</v>
      </c>
      <c r="G6" s="62" t="s">
        <v>210</v>
      </c>
      <c r="H6" s="62" t="s">
        <v>209</v>
      </c>
      <c r="I6" s="62" t="s">
        <v>211</v>
      </c>
      <c r="J6" s="81" t="s">
        <v>212</v>
      </c>
      <c r="K6" s="81" t="s">
        <v>213</v>
      </c>
      <c r="L6" s="62" t="s">
        <v>16</v>
      </c>
      <c r="M6" s="82" t="s">
        <v>17</v>
      </c>
    </row>
    <row r="7" spans="1:13" s="3" customFormat="1" ht="22.5" customHeight="1" x14ac:dyDescent="0.3">
      <c r="A7" s="44" t="s">
        <v>117</v>
      </c>
      <c r="B7" s="50" t="s">
        <v>41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0" customHeight="1" x14ac:dyDescent="0.3">
      <c r="A8" s="66" t="s">
        <v>117</v>
      </c>
      <c r="B8" s="8" t="s">
        <v>53</v>
      </c>
      <c r="C8" s="74" t="s">
        <v>199</v>
      </c>
      <c r="D8" s="65" t="s">
        <v>352</v>
      </c>
      <c r="E8" s="25">
        <v>15</v>
      </c>
      <c r="F8" s="83">
        <v>188</v>
      </c>
      <c r="G8" s="6">
        <f t="shared" ref="G8:G9" si="0">E8*F8</f>
        <v>2820</v>
      </c>
      <c r="H8" s="6">
        <v>4</v>
      </c>
      <c r="I8" s="6">
        <f>E8*H8</f>
        <v>60</v>
      </c>
      <c r="J8" s="6">
        <v>0</v>
      </c>
      <c r="K8" s="6">
        <f>+E8*J8</f>
        <v>0</v>
      </c>
      <c r="L8" s="6">
        <f t="shared" ref="L8:L11" si="1">+G8-I8+K8</f>
        <v>2760</v>
      </c>
      <c r="M8" s="16" t="s">
        <v>71</v>
      </c>
    </row>
    <row r="9" spans="1:13" s="3" customFormat="1" ht="30" customHeight="1" x14ac:dyDescent="0.3">
      <c r="A9" s="66" t="s">
        <v>117</v>
      </c>
      <c r="B9" s="8" t="s">
        <v>296</v>
      </c>
      <c r="C9" s="74" t="s">
        <v>199</v>
      </c>
      <c r="D9" s="33" t="s">
        <v>91</v>
      </c>
      <c r="E9" s="25">
        <v>15</v>
      </c>
      <c r="F9" s="83">
        <v>114</v>
      </c>
      <c r="G9" s="6">
        <f t="shared" si="0"/>
        <v>1710</v>
      </c>
      <c r="H9" s="6">
        <v>0</v>
      </c>
      <c r="I9" s="6">
        <f>E9*H9</f>
        <v>0</v>
      </c>
      <c r="J9" s="233">
        <v>7</v>
      </c>
      <c r="K9" s="6">
        <f>+E9*J9</f>
        <v>105</v>
      </c>
      <c r="L9" s="6">
        <f t="shared" si="1"/>
        <v>1815</v>
      </c>
      <c r="M9" s="16" t="s">
        <v>71</v>
      </c>
    </row>
    <row r="10" spans="1:13" s="3" customFormat="1" ht="30" customHeight="1" x14ac:dyDescent="0.3">
      <c r="A10" s="66" t="s">
        <v>117</v>
      </c>
      <c r="B10" s="214" t="s">
        <v>271</v>
      </c>
      <c r="C10" s="79" t="s">
        <v>199</v>
      </c>
      <c r="D10" s="65" t="s">
        <v>76</v>
      </c>
      <c r="E10" s="58">
        <v>15</v>
      </c>
      <c r="F10" s="85">
        <v>112</v>
      </c>
      <c r="G10" s="29">
        <f t="shared" ref="G10" si="2">+E10*F10</f>
        <v>1680</v>
      </c>
      <c r="H10" s="29">
        <v>0</v>
      </c>
      <c r="I10" s="29">
        <f t="shared" ref="I10" si="3">+E10*H10</f>
        <v>0</v>
      </c>
      <c r="J10" s="236">
        <v>7</v>
      </c>
      <c r="K10" s="29">
        <f>J10*E10</f>
        <v>105</v>
      </c>
      <c r="L10" s="6">
        <f t="shared" si="1"/>
        <v>1785</v>
      </c>
      <c r="M10" s="16" t="s">
        <v>69</v>
      </c>
    </row>
    <row r="11" spans="1:13" s="3" customFormat="1" ht="30" customHeight="1" thickBot="1" x14ac:dyDescent="0.35">
      <c r="A11" s="66" t="s">
        <v>117</v>
      </c>
      <c r="B11" s="49" t="s">
        <v>274</v>
      </c>
      <c r="C11" s="79" t="s">
        <v>199</v>
      </c>
      <c r="D11" s="65" t="s">
        <v>262</v>
      </c>
      <c r="E11" s="58">
        <v>15</v>
      </c>
      <c r="F11" s="85">
        <v>132</v>
      </c>
      <c r="G11" s="23">
        <f>+E11*F11</f>
        <v>1980</v>
      </c>
      <c r="H11" s="23">
        <v>0</v>
      </c>
      <c r="I11" s="23">
        <f>+E11*H11</f>
        <v>0</v>
      </c>
      <c r="J11" s="237">
        <v>5</v>
      </c>
      <c r="K11" s="38">
        <f>+E11*J11</f>
        <v>75</v>
      </c>
      <c r="L11" s="23">
        <f t="shared" si="1"/>
        <v>2055</v>
      </c>
      <c r="M11" s="16" t="s">
        <v>69</v>
      </c>
    </row>
    <row r="12" spans="1:13" s="3" customFormat="1" ht="30" customHeight="1" thickTop="1" x14ac:dyDescent="0.3">
      <c r="A12" s="17"/>
      <c r="B12" s="37" t="s">
        <v>16</v>
      </c>
      <c r="C12" s="37"/>
      <c r="D12" s="37"/>
      <c r="E12" s="37"/>
      <c r="F12" s="26"/>
      <c r="G12" s="26">
        <f t="shared" ref="G12:L12" si="4">SUM(G8:G11)</f>
        <v>8190</v>
      </c>
      <c r="H12" s="26">
        <f t="shared" si="4"/>
        <v>4</v>
      </c>
      <c r="I12" s="26">
        <f t="shared" si="4"/>
        <v>60</v>
      </c>
      <c r="J12" s="26">
        <f t="shared" si="4"/>
        <v>19</v>
      </c>
      <c r="K12" s="26">
        <f t="shared" si="4"/>
        <v>285</v>
      </c>
      <c r="L12" s="26">
        <f t="shared" si="4"/>
        <v>8415</v>
      </c>
      <c r="M12" s="16"/>
    </row>
    <row r="13" spans="1:13" s="3" customFormat="1" ht="30" customHeight="1" thickBot="1" x14ac:dyDescent="0.35">
      <c r="A13" s="18"/>
      <c r="B13" s="20"/>
      <c r="C13" s="20"/>
      <c r="D13" s="19"/>
      <c r="E13" s="27"/>
      <c r="F13" s="27"/>
      <c r="G13" s="21"/>
      <c r="H13" s="21"/>
      <c r="I13" s="21"/>
      <c r="J13" s="21"/>
      <c r="K13" s="24"/>
      <c r="L13" s="28"/>
      <c r="M13" s="22"/>
    </row>
    <row r="14" spans="1:13" s="3" customFormat="1" ht="22.5" customHeight="1" x14ac:dyDescent="0.3">
      <c r="B14" s="201" t="s">
        <v>360</v>
      </c>
      <c r="C14" s="201"/>
      <c r="G14" s="41"/>
      <c r="H14" s="41"/>
      <c r="I14" s="3" t="s">
        <v>359</v>
      </c>
    </row>
    <row r="15" spans="1:13" s="3" customFormat="1" ht="22.5" customHeight="1" x14ac:dyDescent="0.3">
      <c r="B15" s="9"/>
      <c r="C15" s="9"/>
    </row>
    <row r="16" spans="1:13" s="3" customFormat="1" ht="21.75" customHeight="1" x14ac:dyDescent="0.3">
      <c r="B16" s="9"/>
      <c r="C16" s="9"/>
    </row>
    <row r="17" spans="2:12" s="3" customFormat="1" ht="22.5" customHeight="1" x14ac:dyDescent="0.3">
      <c r="B17" s="9" t="s">
        <v>19</v>
      </c>
      <c r="C17" s="9"/>
      <c r="I17" s="196" t="s">
        <v>269</v>
      </c>
      <c r="J17" s="71"/>
      <c r="K17" s="71"/>
      <c r="L17" s="71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17"/>
  <sheetViews>
    <sheetView topLeftCell="A4" workbookViewId="0">
      <selection activeCell="E5" sqref="E5:E13"/>
    </sheetView>
  </sheetViews>
  <sheetFormatPr baseColWidth="10" defaultColWidth="11.5703125" defaultRowHeight="12.75" x14ac:dyDescent="0.2"/>
  <cols>
    <col min="1" max="1" width="8.7109375" style="2" customWidth="1"/>
    <col min="2" max="2" width="26.7109375" style="2" customWidth="1"/>
    <col min="3" max="3" width="11.7109375" style="2" customWidth="1"/>
    <col min="4" max="4" width="10.42578125" style="2" customWidth="1"/>
    <col min="5" max="5" width="5.7109375" style="2" customWidth="1"/>
    <col min="6" max="6" width="7.85546875" style="2" customWidth="1"/>
    <col min="7" max="7" width="10" style="2" customWidth="1"/>
    <col min="8" max="8" width="7.5703125" style="2" hidden="1" customWidth="1"/>
    <col min="9" max="9" width="9.28515625" style="2" customWidth="1"/>
    <col min="10" max="10" width="6.7109375" style="2" hidden="1" customWidth="1"/>
    <col min="11" max="11" width="11" style="2" customWidth="1"/>
    <col min="12" max="12" width="10.7109375" style="2" customWidth="1"/>
    <col min="13" max="13" width="28.8554687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ht="37.15" customHeight="1" thickBot="1" x14ac:dyDescent="0.3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4" s="3" customFormat="1" ht="22.5" customHeight="1" x14ac:dyDescent="0.3">
      <c r="A6" s="44" t="s">
        <v>117</v>
      </c>
      <c r="B6" s="50" t="s">
        <v>41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46" t="s">
        <v>117</v>
      </c>
      <c r="B7" s="8" t="s">
        <v>177</v>
      </c>
      <c r="C7" s="65" t="s">
        <v>162</v>
      </c>
      <c r="D7" s="65" t="s">
        <v>178</v>
      </c>
      <c r="E7" s="25">
        <v>15</v>
      </c>
      <c r="F7" s="83">
        <v>275</v>
      </c>
      <c r="G7" s="6">
        <f t="shared" ref="G7:G12" si="0">E7*F7</f>
        <v>4125</v>
      </c>
      <c r="H7" s="6">
        <v>25</v>
      </c>
      <c r="I7" s="6">
        <f t="shared" ref="I7:I12" si="1">E7*H7</f>
        <v>375</v>
      </c>
      <c r="J7" s="6">
        <v>0</v>
      </c>
      <c r="K7" s="6">
        <v>0</v>
      </c>
      <c r="L7" s="6">
        <f>+G7-I7+K7</f>
        <v>3750</v>
      </c>
      <c r="M7" s="30" t="s">
        <v>71</v>
      </c>
      <c r="N7" s="41"/>
    </row>
    <row r="8" spans="1:14" s="3" customFormat="1" ht="30" customHeight="1" x14ac:dyDescent="0.3">
      <c r="A8" s="46" t="s">
        <v>117</v>
      </c>
      <c r="B8" s="59" t="s">
        <v>267</v>
      </c>
      <c r="C8" s="65" t="s">
        <v>162</v>
      </c>
      <c r="D8" s="65" t="s">
        <v>355</v>
      </c>
      <c r="E8" s="58">
        <v>15</v>
      </c>
      <c r="F8" s="85">
        <v>168</v>
      </c>
      <c r="G8" s="6">
        <f>+E8*F8</f>
        <v>2520</v>
      </c>
      <c r="H8" s="233">
        <v>1</v>
      </c>
      <c r="I8" s="6">
        <f>+E8*H8</f>
        <v>15</v>
      </c>
      <c r="J8" s="29">
        <v>0</v>
      </c>
      <c r="K8" s="29">
        <f>+E8*J8</f>
        <v>0</v>
      </c>
      <c r="L8" s="6">
        <f t="shared" ref="L8" si="2">+G8-I8+K8</f>
        <v>2505</v>
      </c>
      <c r="M8" s="30" t="s">
        <v>71</v>
      </c>
    </row>
    <row r="9" spans="1:14" s="3" customFormat="1" ht="30" customHeight="1" x14ac:dyDescent="0.3">
      <c r="A9" s="46" t="s">
        <v>117</v>
      </c>
      <c r="B9" s="8" t="s">
        <v>159</v>
      </c>
      <c r="C9" s="65" t="s">
        <v>200</v>
      </c>
      <c r="D9" s="65" t="s">
        <v>10</v>
      </c>
      <c r="E9" s="25">
        <v>15</v>
      </c>
      <c r="F9" s="83">
        <v>168</v>
      </c>
      <c r="G9" s="6">
        <f t="shared" ref="G9" si="3">E9*F9</f>
        <v>2520</v>
      </c>
      <c r="H9" s="233">
        <v>1</v>
      </c>
      <c r="I9" s="6">
        <f t="shared" si="1"/>
        <v>15</v>
      </c>
      <c r="J9" s="6">
        <v>0</v>
      </c>
      <c r="K9" s="56">
        <v>0</v>
      </c>
      <c r="L9" s="6">
        <f t="shared" ref="L9:L12" si="4">+G9-I9+K9</f>
        <v>2505</v>
      </c>
      <c r="M9" s="30" t="s">
        <v>71</v>
      </c>
      <c r="N9" s="41"/>
    </row>
    <row r="10" spans="1:14" s="3" customFormat="1" ht="30" customHeight="1" x14ac:dyDescent="0.3">
      <c r="A10" s="46" t="s">
        <v>117</v>
      </c>
      <c r="B10" s="8" t="s">
        <v>54</v>
      </c>
      <c r="C10" s="65" t="s">
        <v>200</v>
      </c>
      <c r="D10" s="65" t="s">
        <v>10</v>
      </c>
      <c r="E10" s="25">
        <v>15</v>
      </c>
      <c r="F10" s="83">
        <v>260</v>
      </c>
      <c r="G10" s="6">
        <f t="shared" si="0"/>
        <v>3900</v>
      </c>
      <c r="H10" s="6">
        <v>22</v>
      </c>
      <c r="I10" s="6">
        <f t="shared" si="1"/>
        <v>330</v>
      </c>
      <c r="J10" s="6">
        <v>0</v>
      </c>
      <c r="K10" s="56">
        <v>0</v>
      </c>
      <c r="L10" s="6">
        <f t="shared" si="4"/>
        <v>3570</v>
      </c>
      <c r="M10" s="30" t="s">
        <v>71</v>
      </c>
    </row>
    <row r="11" spans="1:14" s="3" customFormat="1" ht="30" customHeight="1" x14ac:dyDescent="0.3">
      <c r="A11" s="46" t="s">
        <v>117</v>
      </c>
      <c r="B11" s="136" t="s">
        <v>287</v>
      </c>
      <c r="C11" s="65" t="s">
        <v>200</v>
      </c>
      <c r="D11" s="65" t="s">
        <v>10</v>
      </c>
      <c r="E11" s="58">
        <v>15</v>
      </c>
      <c r="F11" s="85">
        <v>226</v>
      </c>
      <c r="G11" s="6">
        <f t="shared" si="0"/>
        <v>3390</v>
      </c>
      <c r="H11" s="233">
        <v>9</v>
      </c>
      <c r="I11" s="6">
        <f t="shared" si="1"/>
        <v>135</v>
      </c>
      <c r="J11" s="29">
        <v>0</v>
      </c>
      <c r="K11" s="29">
        <f>+E11*J11</f>
        <v>0</v>
      </c>
      <c r="L11" s="6">
        <f t="shared" si="4"/>
        <v>3255</v>
      </c>
      <c r="M11" s="30" t="s">
        <v>71</v>
      </c>
    </row>
    <row r="12" spans="1:14" s="3" customFormat="1" ht="30" customHeight="1" thickBot="1" x14ac:dyDescent="0.35">
      <c r="A12" s="46" t="s">
        <v>117</v>
      </c>
      <c r="B12" s="8" t="s">
        <v>180</v>
      </c>
      <c r="C12" s="65" t="s">
        <v>179</v>
      </c>
      <c r="D12" s="65" t="s">
        <v>181</v>
      </c>
      <c r="E12" s="25">
        <v>15</v>
      </c>
      <c r="F12" s="83">
        <v>185</v>
      </c>
      <c r="G12" s="23">
        <f t="shared" si="0"/>
        <v>2775</v>
      </c>
      <c r="H12" s="234">
        <v>4</v>
      </c>
      <c r="I12" s="23">
        <f t="shared" si="1"/>
        <v>60</v>
      </c>
      <c r="J12" s="23">
        <v>0</v>
      </c>
      <c r="K12" s="23">
        <v>0</v>
      </c>
      <c r="L12" s="23">
        <f t="shared" si="4"/>
        <v>2715</v>
      </c>
      <c r="M12" s="30" t="s">
        <v>71</v>
      </c>
    </row>
    <row r="13" spans="1:14" s="3" customFormat="1" ht="30" customHeight="1" thickTop="1" thickBot="1" x14ac:dyDescent="0.35">
      <c r="A13" s="18"/>
      <c r="B13" s="36" t="s">
        <v>16</v>
      </c>
      <c r="C13" s="36"/>
      <c r="D13" s="36"/>
      <c r="E13" s="36"/>
      <c r="F13" s="24"/>
      <c r="G13" s="24">
        <f t="shared" ref="G13:K13" si="5">SUM(G7:G12)</f>
        <v>19230</v>
      </c>
      <c r="H13" s="24">
        <f t="shared" si="5"/>
        <v>62</v>
      </c>
      <c r="I13" s="24">
        <f t="shared" si="5"/>
        <v>930</v>
      </c>
      <c r="J13" s="24">
        <f t="shared" si="5"/>
        <v>0</v>
      </c>
      <c r="K13" s="24">
        <f t="shared" si="5"/>
        <v>0</v>
      </c>
      <c r="L13" s="24">
        <f>SUM(L7:L12)</f>
        <v>18300</v>
      </c>
      <c r="M13" s="22"/>
    </row>
    <row r="14" spans="1:14" s="3" customFormat="1" ht="22.5" customHeight="1" x14ac:dyDescent="0.3">
      <c r="B14" s="201" t="s">
        <v>360</v>
      </c>
      <c r="C14" s="201"/>
      <c r="G14" s="41"/>
      <c r="H14" s="41"/>
      <c r="I14" s="3" t="s">
        <v>359</v>
      </c>
    </row>
    <row r="15" spans="1:14" s="3" customFormat="1" ht="22.5" customHeight="1" x14ac:dyDescent="0.3">
      <c r="B15" s="9"/>
      <c r="C15" s="9"/>
    </row>
    <row r="16" spans="1:14" s="3" customFormat="1" ht="21.75" customHeight="1" x14ac:dyDescent="0.3">
      <c r="B16" s="9"/>
      <c r="C16" s="9"/>
    </row>
    <row r="17" spans="2:12" s="3" customFormat="1" ht="22.5" customHeight="1" x14ac:dyDescent="0.3">
      <c r="B17" s="9" t="s">
        <v>19</v>
      </c>
      <c r="C17" s="9"/>
      <c r="I17" s="196" t="s">
        <v>269</v>
      </c>
      <c r="J17" s="71"/>
      <c r="K17" s="71"/>
      <c r="L17" s="71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E5" sqref="E5:E11"/>
    </sheetView>
  </sheetViews>
  <sheetFormatPr baseColWidth="10" defaultColWidth="11.5703125" defaultRowHeight="12.75" x14ac:dyDescent="0.2"/>
  <cols>
    <col min="1" max="1" width="8.7109375" style="2" customWidth="1"/>
    <col min="2" max="2" width="27.570312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8.42578125" style="2" hidden="1" customWidth="1"/>
    <col min="9" max="9" width="10" style="2" customWidth="1"/>
    <col min="10" max="10" width="2.7109375" style="2" hidden="1" customWidth="1"/>
    <col min="11" max="11" width="9.5703125" style="2" customWidth="1"/>
    <col min="12" max="12" width="11" style="2" customWidth="1"/>
    <col min="13" max="13" width="28.8554687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ht="37.15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4" s="3" customFormat="1" ht="22.5" customHeight="1" x14ac:dyDescent="0.3">
      <c r="A6" s="44" t="s">
        <v>117</v>
      </c>
      <c r="B6" s="50" t="s">
        <v>41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46" t="s">
        <v>117</v>
      </c>
      <c r="B7" s="8" t="s">
        <v>303</v>
      </c>
      <c r="C7" s="33" t="s">
        <v>236</v>
      </c>
      <c r="D7" s="65" t="s">
        <v>304</v>
      </c>
      <c r="E7" s="25">
        <v>15</v>
      </c>
      <c r="F7" s="83">
        <v>144</v>
      </c>
      <c r="G7" s="6">
        <f>E7*F7</f>
        <v>2160</v>
      </c>
      <c r="H7" s="6">
        <v>0</v>
      </c>
      <c r="I7" s="6">
        <f>E7*H7</f>
        <v>0</v>
      </c>
      <c r="J7" s="233">
        <v>4</v>
      </c>
      <c r="K7" s="6">
        <f>+E7*J7</f>
        <v>60</v>
      </c>
      <c r="L7" s="6">
        <f>+G7-I7+K7</f>
        <v>2220</v>
      </c>
      <c r="M7" s="16" t="s">
        <v>71</v>
      </c>
      <c r="N7" s="41"/>
    </row>
    <row r="8" spans="1:14" s="3" customFormat="1" ht="30" customHeight="1" x14ac:dyDescent="0.3">
      <c r="A8" s="46" t="s">
        <v>117</v>
      </c>
      <c r="B8" s="136" t="s">
        <v>243</v>
      </c>
      <c r="C8" s="74" t="s">
        <v>198</v>
      </c>
      <c r="D8" s="33" t="s">
        <v>4</v>
      </c>
      <c r="E8" s="58">
        <v>15</v>
      </c>
      <c r="F8" s="85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:L9" si="0">+G8-I8+K8</f>
        <v>2760</v>
      </c>
      <c r="M8" s="16" t="s">
        <v>71</v>
      </c>
    </row>
    <row r="9" spans="1:14" s="3" customFormat="1" ht="30" customHeight="1" x14ac:dyDescent="0.3">
      <c r="A9" s="66" t="s">
        <v>117</v>
      </c>
      <c r="B9" s="77" t="s">
        <v>259</v>
      </c>
      <c r="C9" s="33" t="s">
        <v>198</v>
      </c>
      <c r="D9" s="65" t="s">
        <v>314</v>
      </c>
      <c r="E9" s="25">
        <v>15</v>
      </c>
      <c r="F9" s="83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 t="shared" si="0"/>
        <v>2505</v>
      </c>
      <c r="M9" s="16" t="s">
        <v>71</v>
      </c>
    </row>
    <row r="10" spans="1:14" s="3" customFormat="1" ht="30" customHeight="1" thickBot="1" x14ac:dyDescent="0.35">
      <c r="A10" s="46"/>
      <c r="B10" s="8"/>
      <c r="C10" s="33"/>
      <c r="D10" s="33"/>
      <c r="E10" s="25"/>
      <c r="F10" s="84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4</v>
      </c>
      <c r="K11" s="24">
        <f t="shared" si="1"/>
        <v>60</v>
      </c>
      <c r="L11" s="24">
        <f>SUM(L7:L9)</f>
        <v>7485</v>
      </c>
      <c r="M11" s="22"/>
    </row>
    <row r="12" spans="1:14" s="3" customFormat="1" ht="22.5" customHeight="1" x14ac:dyDescent="0.3">
      <c r="B12" s="201" t="s">
        <v>360</v>
      </c>
      <c r="C12" s="201"/>
      <c r="G12" s="41"/>
      <c r="H12" s="41"/>
      <c r="I12" s="3" t="s">
        <v>359</v>
      </c>
    </row>
    <row r="13" spans="1:14" s="3" customFormat="1" ht="22.5" customHeight="1" x14ac:dyDescent="0.3">
      <c r="B13" s="9"/>
      <c r="C13" s="9"/>
    </row>
    <row r="14" spans="1:14" s="3" customFormat="1" ht="21.75" customHeight="1" x14ac:dyDescent="0.3">
      <c r="B14" s="9"/>
      <c r="C14" s="9"/>
    </row>
    <row r="15" spans="1:14" s="3" customFormat="1" ht="22.5" customHeight="1" x14ac:dyDescent="0.3">
      <c r="B15" s="9" t="s">
        <v>19</v>
      </c>
      <c r="C15" s="9"/>
      <c r="I15" s="196" t="s">
        <v>269</v>
      </c>
      <c r="J15" s="71"/>
      <c r="K15" s="71"/>
      <c r="L15" s="71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5" sqref="E5:E9"/>
    </sheetView>
  </sheetViews>
  <sheetFormatPr baseColWidth="10" defaultColWidth="11.5703125" defaultRowHeight="12.75" x14ac:dyDescent="0.2"/>
  <cols>
    <col min="1" max="1" width="8.7109375" style="2" customWidth="1"/>
    <col min="2" max="2" width="27.85546875" style="2" customWidth="1"/>
    <col min="3" max="3" width="12.7109375" style="2" customWidth="1"/>
    <col min="4" max="4" width="10.140625" style="2" customWidth="1"/>
    <col min="5" max="5" width="5.7109375" style="2" customWidth="1"/>
    <col min="6" max="6" width="8.85546875" style="2" customWidth="1"/>
    <col min="7" max="7" width="10" style="2" customWidth="1"/>
    <col min="8" max="8" width="7.140625" style="2" hidden="1" customWidth="1"/>
    <col min="9" max="9" width="10.28515625" style="2" customWidth="1"/>
    <col min="10" max="10" width="6.5703125" style="2" hidden="1" customWidth="1"/>
    <col min="11" max="11" width="8.42578125" style="2" customWidth="1"/>
    <col min="12" max="12" width="10.85546875" style="2" customWidth="1"/>
    <col min="13" max="13" width="27.7109375" style="2" customWidth="1"/>
    <col min="14" max="16384" width="11.5703125" style="2"/>
  </cols>
  <sheetData>
    <row r="1" spans="1:13" s="1" customFormat="1" ht="18" x14ac:dyDescent="0.25">
      <c r="A1" s="1" t="s">
        <v>141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45.75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213</v>
      </c>
      <c r="L5" s="62" t="s">
        <v>16</v>
      </c>
      <c r="M5" s="82" t="s">
        <v>17</v>
      </c>
    </row>
    <row r="6" spans="1:13" s="3" customFormat="1" ht="22.5" customHeight="1" x14ac:dyDescent="0.3">
      <c r="A6" s="44" t="s">
        <v>232</v>
      </c>
      <c r="B6" s="34" t="s">
        <v>142</v>
      </c>
      <c r="C6" s="34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 x14ac:dyDescent="0.3">
      <c r="A7" s="46" t="s">
        <v>232</v>
      </c>
      <c r="B7" s="87" t="s">
        <v>284</v>
      </c>
      <c r="C7" s="73" t="s">
        <v>290</v>
      </c>
      <c r="D7" s="65" t="s">
        <v>178</v>
      </c>
      <c r="E7" s="58">
        <v>15</v>
      </c>
      <c r="F7" s="85">
        <v>196</v>
      </c>
      <c r="G7" s="6">
        <f t="shared" ref="G7:G8" si="0">+E7*F7</f>
        <v>2940</v>
      </c>
      <c r="H7" s="233">
        <v>5</v>
      </c>
      <c r="I7" s="6">
        <f>+E7*H7</f>
        <v>75</v>
      </c>
      <c r="J7" s="29">
        <v>0</v>
      </c>
      <c r="K7" s="29">
        <f>+E7*J7</f>
        <v>0</v>
      </c>
      <c r="L7" s="6">
        <f>+G7-I7+K7</f>
        <v>2865</v>
      </c>
      <c r="M7" s="16" t="s">
        <v>69</v>
      </c>
    </row>
    <row r="8" spans="1:13" s="3" customFormat="1" ht="32.25" customHeight="1" thickBot="1" x14ac:dyDescent="0.35">
      <c r="A8" s="46" t="s">
        <v>232</v>
      </c>
      <c r="B8" s="7" t="s">
        <v>297</v>
      </c>
      <c r="C8" s="74" t="s">
        <v>290</v>
      </c>
      <c r="D8" s="65" t="s">
        <v>291</v>
      </c>
      <c r="E8" s="58">
        <v>15</v>
      </c>
      <c r="F8" s="85">
        <v>168</v>
      </c>
      <c r="G8" s="23">
        <f t="shared" si="0"/>
        <v>2520</v>
      </c>
      <c r="H8" s="234">
        <v>1</v>
      </c>
      <c r="I8" s="23">
        <f>+E8*H8</f>
        <v>15</v>
      </c>
      <c r="J8" s="38">
        <v>0</v>
      </c>
      <c r="K8" s="38">
        <f>+E8*J8</f>
        <v>0</v>
      </c>
      <c r="L8" s="23">
        <f t="shared" ref="L8" si="1">+G8-I8+K8</f>
        <v>2505</v>
      </c>
      <c r="M8" s="16" t="s">
        <v>69</v>
      </c>
    </row>
    <row r="9" spans="1:13" s="3" customFormat="1" ht="30" customHeight="1" thickTop="1" x14ac:dyDescent="0.3">
      <c r="A9" s="90"/>
      <c r="B9" s="91" t="s">
        <v>16</v>
      </c>
      <c r="C9" s="91"/>
      <c r="D9" s="91"/>
      <c r="E9" s="91"/>
      <c r="F9" s="92"/>
      <c r="G9" s="92">
        <f t="shared" ref="G9:K9" si="2">SUM(G7:G8)</f>
        <v>5460</v>
      </c>
      <c r="H9" s="92">
        <f t="shared" si="2"/>
        <v>6</v>
      </c>
      <c r="I9" s="92">
        <f t="shared" si="2"/>
        <v>90</v>
      </c>
      <c r="J9" s="92">
        <f t="shared" si="2"/>
        <v>0</v>
      </c>
      <c r="K9" s="92">
        <f t="shared" si="2"/>
        <v>0</v>
      </c>
      <c r="L9" s="92">
        <f>SUM(L7:L8)</f>
        <v>5370</v>
      </c>
      <c r="M9" s="93"/>
    </row>
    <row r="10" spans="1:13" s="3" customFormat="1" ht="22.5" customHeight="1" x14ac:dyDescent="0.3">
      <c r="B10" s="201" t="s">
        <v>360</v>
      </c>
      <c r="C10" s="201"/>
      <c r="G10" s="41"/>
      <c r="H10" s="41"/>
      <c r="I10" s="3" t="s">
        <v>359</v>
      </c>
    </row>
    <row r="11" spans="1:13" s="3" customFormat="1" ht="22.5" customHeight="1" x14ac:dyDescent="0.3">
      <c r="B11" s="9"/>
      <c r="C11" s="9"/>
    </row>
    <row r="12" spans="1:13" s="3" customFormat="1" ht="22.5" customHeight="1" x14ac:dyDescent="0.3">
      <c r="B12" s="9"/>
      <c r="C12" s="9"/>
    </row>
    <row r="13" spans="1:13" s="3" customFormat="1" ht="21.75" customHeight="1" x14ac:dyDescent="0.3">
      <c r="B13" s="9" t="s">
        <v>19</v>
      </c>
      <c r="C13" s="9"/>
      <c r="I13" s="196" t="s">
        <v>269</v>
      </c>
      <c r="J13" s="71"/>
      <c r="K13" s="71"/>
      <c r="L13" s="71"/>
    </row>
    <row r="14" spans="1:13" s="3" customFormat="1" ht="22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24" spans="5:5" ht="16.5" x14ac:dyDescent="0.3">
      <c r="E24" s="101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21"/>
  <sheetViews>
    <sheetView zoomScale="80" zoomScaleNormal="80" workbookViewId="0">
      <selection activeCell="E5" sqref="E5:E16"/>
    </sheetView>
  </sheetViews>
  <sheetFormatPr baseColWidth="10" defaultColWidth="11.42578125" defaultRowHeight="12.75" x14ac:dyDescent="0.2"/>
  <cols>
    <col min="1" max="1" width="8.7109375" style="2" customWidth="1"/>
    <col min="2" max="2" width="27.7109375" style="2" customWidth="1"/>
    <col min="3" max="3" width="12.5703125" style="2" customWidth="1"/>
    <col min="4" max="4" width="11.7109375" style="2" customWidth="1"/>
    <col min="5" max="5" width="5.7109375" style="2" customWidth="1"/>
    <col min="6" max="6" width="9" style="2" customWidth="1"/>
    <col min="7" max="7" width="9.7109375" style="2" customWidth="1"/>
    <col min="8" max="8" width="1.7109375" style="2" hidden="1" customWidth="1"/>
    <col min="9" max="9" width="9.85546875" style="2" customWidth="1"/>
    <col min="10" max="10" width="7.140625" style="2" hidden="1" customWidth="1"/>
    <col min="11" max="11" width="8" style="2" customWidth="1"/>
    <col min="12" max="12" width="11" style="2" customWidth="1"/>
    <col min="13" max="13" width="31.7109375" style="2" customWidth="1"/>
    <col min="14" max="14" width="11.42578125" style="2"/>
    <col min="15" max="16" width="0" style="2" hidden="1" customWidth="1"/>
    <col min="17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221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338</v>
      </c>
    </row>
    <row r="5" spans="1:16" ht="46.9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/>
      <c r="K5" s="81" t="s">
        <v>301</v>
      </c>
      <c r="L5" s="62" t="s">
        <v>16</v>
      </c>
      <c r="M5" s="82" t="s">
        <v>17</v>
      </c>
    </row>
    <row r="6" spans="1:16" s="3" customFormat="1" ht="22.5" customHeight="1" x14ac:dyDescent="0.3">
      <c r="A6" s="48" t="s">
        <v>112</v>
      </c>
      <c r="B6" s="50" t="s">
        <v>51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22.5" customHeight="1" x14ac:dyDescent="0.3">
      <c r="A7" s="44" t="s">
        <v>112</v>
      </c>
      <c r="B7" s="60" t="s">
        <v>51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3" customFormat="1" ht="30" customHeight="1" x14ac:dyDescent="0.3">
      <c r="A8" s="46" t="s">
        <v>112</v>
      </c>
      <c r="B8" s="70" t="s">
        <v>110</v>
      </c>
      <c r="C8" s="240" t="s">
        <v>51</v>
      </c>
      <c r="D8" s="65" t="s">
        <v>172</v>
      </c>
      <c r="E8" s="25">
        <v>15</v>
      </c>
      <c r="F8" s="83">
        <v>338</v>
      </c>
      <c r="G8" s="6">
        <f t="shared" ref="G8:G14" si="0">E8*F8</f>
        <v>5070</v>
      </c>
      <c r="H8" s="6">
        <v>36</v>
      </c>
      <c r="I8" s="6">
        <f t="shared" ref="I8:I15" si="1">E8*H8</f>
        <v>540</v>
      </c>
      <c r="J8" s="29"/>
      <c r="K8" s="29">
        <v>0</v>
      </c>
      <c r="L8" s="6">
        <f t="shared" ref="L8:L15" si="2">+G8-I8+K8</f>
        <v>4530</v>
      </c>
      <c r="M8" s="16" t="s">
        <v>69</v>
      </c>
      <c r="O8" s="3">
        <f>308-270</f>
        <v>38</v>
      </c>
    </row>
    <row r="9" spans="1:16" s="3" customFormat="1" ht="30" customHeight="1" x14ac:dyDescent="0.3">
      <c r="A9" s="46" t="s">
        <v>112</v>
      </c>
      <c r="B9" s="8" t="s">
        <v>81</v>
      </c>
      <c r="C9" s="240" t="s">
        <v>51</v>
      </c>
      <c r="D9" s="65" t="s">
        <v>173</v>
      </c>
      <c r="E9" s="25">
        <v>15</v>
      </c>
      <c r="F9" s="83">
        <v>338</v>
      </c>
      <c r="G9" s="6">
        <f t="shared" si="0"/>
        <v>5070</v>
      </c>
      <c r="H9" s="6">
        <v>36</v>
      </c>
      <c r="I9" s="6">
        <f t="shared" si="1"/>
        <v>540</v>
      </c>
      <c r="J9" s="29"/>
      <c r="K9" s="29">
        <v>0</v>
      </c>
      <c r="L9" s="6">
        <f t="shared" si="2"/>
        <v>4530</v>
      </c>
      <c r="M9" s="16" t="s">
        <v>69</v>
      </c>
      <c r="O9" s="3">
        <f>270-248</f>
        <v>22</v>
      </c>
      <c r="P9" s="3">
        <f>308+22</f>
        <v>330</v>
      </c>
    </row>
    <row r="10" spans="1:16" s="3" customFormat="1" ht="30" customHeight="1" x14ac:dyDescent="0.3">
      <c r="A10" s="46" t="s">
        <v>112</v>
      </c>
      <c r="B10" s="8" t="s">
        <v>126</v>
      </c>
      <c r="C10" s="240" t="s">
        <v>51</v>
      </c>
      <c r="D10" s="65" t="s">
        <v>308</v>
      </c>
      <c r="E10" s="193">
        <v>15</v>
      </c>
      <c r="F10" s="83">
        <v>300</v>
      </c>
      <c r="G10" s="6">
        <f>E10*F10</f>
        <v>4500</v>
      </c>
      <c r="H10" s="6">
        <v>29</v>
      </c>
      <c r="I10" s="6">
        <f t="shared" si="1"/>
        <v>435</v>
      </c>
      <c r="J10" s="29"/>
      <c r="K10" s="29">
        <v>0</v>
      </c>
      <c r="L10" s="6">
        <f t="shared" si="2"/>
        <v>4065</v>
      </c>
      <c r="M10" s="16" t="s">
        <v>69</v>
      </c>
    </row>
    <row r="11" spans="1:16" s="3" customFormat="1" ht="30" customHeight="1" x14ac:dyDescent="0.3">
      <c r="A11" s="46" t="s">
        <v>112</v>
      </c>
      <c r="B11" s="70" t="s">
        <v>298</v>
      </c>
      <c r="C11" s="240" t="s">
        <v>51</v>
      </c>
      <c r="D11" s="65" t="s">
        <v>308</v>
      </c>
      <c r="E11" s="58">
        <v>15</v>
      </c>
      <c r="F11" s="83">
        <v>300</v>
      </c>
      <c r="G11" s="6">
        <f t="shared" ref="G11" si="3">E11*F11</f>
        <v>4500</v>
      </c>
      <c r="H11" s="6">
        <v>29</v>
      </c>
      <c r="I11" s="6">
        <f t="shared" si="1"/>
        <v>435</v>
      </c>
      <c r="J11" s="29">
        <v>0</v>
      </c>
      <c r="K11" s="29">
        <f>+E11*J11</f>
        <v>0</v>
      </c>
      <c r="L11" s="6">
        <f t="shared" si="2"/>
        <v>4065</v>
      </c>
      <c r="M11" s="16" t="s">
        <v>69</v>
      </c>
      <c r="P11" s="3">
        <f>270+22</f>
        <v>292</v>
      </c>
    </row>
    <row r="12" spans="1:16" s="3" customFormat="1" ht="30" customHeight="1" x14ac:dyDescent="0.3">
      <c r="A12" s="46" t="s">
        <v>112</v>
      </c>
      <c r="B12" s="8" t="s">
        <v>164</v>
      </c>
      <c r="C12" s="240" t="s">
        <v>51</v>
      </c>
      <c r="D12" s="33" t="s">
        <v>4</v>
      </c>
      <c r="E12" s="25">
        <v>15</v>
      </c>
      <c r="F12" s="83">
        <v>188</v>
      </c>
      <c r="G12" s="6">
        <f t="shared" si="0"/>
        <v>2820</v>
      </c>
      <c r="H12" s="6">
        <v>4</v>
      </c>
      <c r="I12" s="6">
        <f t="shared" si="1"/>
        <v>60</v>
      </c>
      <c r="J12" s="29"/>
      <c r="K12" s="29">
        <f>+E12*J12</f>
        <v>0</v>
      </c>
      <c r="L12" s="6">
        <f t="shared" si="2"/>
        <v>2760</v>
      </c>
      <c r="M12" s="16" t="s">
        <v>69</v>
      </c>
    </row>
    <row r="13" spans="1:16" s="3" customFormat="1" ht="30" customHeight="1" x14ac:dyDescent="0.3">
      <c r="A13" s="46" t="s">
        <v>232</v>
      </c>
      <c r="B13" s="49" t="s">
        <v>261</v>
      </c>
      <c r="C13" s="240" t="s">
        <v>51</v>
      </c>
      <c r="D13" s="65" t="s">
        <v>262</v>
      </c>
      <c r="E13" s="58">
        <v>15</v>
      </c>
      <c r="F13" s="85">
        <v>169</v>
      </c>
      <c r="G13" s="6">
        <f t="shared" si="0"/>
        <v>2535</v>
      </c>
      <c r="H13" s="236">
        <v>1</v>
      </c>
      <c r="I13" s="6">
        <f t="shared" si="1"/>
        <v>15</v>
      </c>
      <c r="J13" s="29">
        <v>0</v>
      </c>
      <c r="K13" s="29">
        <f>J13*E13</f>
        <v>0</v>
      </c>
      <c r="L13" s="6">
        <f t="shared" si="2"/>
        <v>2520</v>
      </c>
      <c r="M13" s="16" t="s">
        <v>69</v>
      </c>
    </row>
    <row r="14" spans="1:16" s="3" customFormat="1" ht="30" customHeight="1" x14ac:dyDescent="0.3">
      <c r="A14" s="46" t="s">
        <v>112</v>
      </c>
      <c r="B14" s="8" t="s">
        <v>56</v>
      </c>
      <c r="C14" s="240" t="s">
        <v>51</v>
      </c>
      <c r="D14" s="33" t="s">
        <v>13</v>
      </c>
      <c r="E14" s="58">
        <v>15</v>
      </c>
      <c r="F14" s="85">
        <v>278</v>
      </c>
      <c r="G14" s="29">
        <f t="shared" si="0"/>
        <v>4170</v>
      </c>
      <c r="H14" s="29">
        <v>25</v>
      </c>
      <c r="I14" s="29">
        <f t="shared" si="1"/>
        <v>375</v>
      </c>
      <c r="J14" s="29"/>
      <c r="K14" s="29">
        <v>0</v>
      </c>
      <c r="L14" s="6">
        <f t="shared" si="2"/>
        <v>3795</v>
      </c>
      <c r="M14" s="16" t="s">
        <v>69</v>
      </c>
    </row>
    <row r="15" spans="1:16" s="3" customFormat="1" ht="30" customHeight="1" thickBot="1" x14ac:dyDescent="0.35">
      <c r="A15" s="46" t="s">
        <v>112</v>
      </c>
      <c r="B15" s="8" t="s">
        <v>52</v>
      </c>
      <c r="C15" s="240" t="s">
        <v>51</v>
      </c>
      <c r="D15" s="33" t="s">
        <v>13</v>
      </c>
      <c r="E15" s="107">
        <v>15</v>
      </c>
      <c r="F15" s="83">
        <v>278</v>
      </c>
      <c r="G15" s="23">
        <f>E15*F15</f>
        <v>4170</v>
      </c>
      <c r="H15" s="23">
        <v>25</v>
      </c>
      <c r="I15" s="23">
        <f t="shared" si="1"/>
        <v>375</v>
      </c>
      <c r="J15" s="38"/>
      <c r="K15" s="38">
        <v>0</v>
      </c>
      <c r="L15" s="23">
        <f t="shared" si="2"/>
        <v>3795</v>
      </c>
      <c r="M15" s="16" t="s">
        <v>71</v>
      </c>
    </row>
    <row r="16" spans="1:16" s="3" customFormat="1" ht="30" customHeight="1" thickTop="1" thickBot="1" x14ac:dyDescent="0.35">
      <c r="A16" s="18"/>
      <c r="B16" s="36" t="s">
        <v>16</v>
      </c>
      <c r="C16" s="36"/>
      <c r="D16" s="36"/>
      <c r="E16" s="36"/>
      <c r="F16" s="24"/>
      <c r="G16" s="24">
        <f t="shared" ref="G16:K16" si="4">SUM(G8:G15)</f>
        <v>32835</v>
      </c>
      <c r="H16" s="24">
        <f t="shared" si="4"/>
        <v>185</v>
      </c>
      <c r="I16" s="24">
        <f t="shared" si="4"/>
        <v>2775</v>
      </c>
      <c r="J16" s="24">
        <f t="shared" si="4"/>
        <v>0</v>
      </c>
      <c r="K16" s="24">
        <f t="shared" si="4"/>
        <v>0</v>
      </c>
      <c r="L16" s="24">
        <f>SUM(L8:L15)</f>
        <v>30060</v>
      </c>
      <c r="M16" s="22"/>
    </row>
    <row r="17" spans="1:13" s="3" customFormat="1" ht="30" customHeight="1" x14ac:dyDescent="0.3">
      <c r="B17" s="201" t="s">
        <v>360</v>
      </c>
      <c r="C17" s="201"/>
      <c r="G17" s="41"/>
      <c r="H17" s="41"/>
      <c r="I17" s="3" t="s">
        <v>359</v>
      </c>
      <c r="J17" s="96"/>
      <c r="K17" s="96"/>
      <c r="L17" s="96"/>
    </row>
    <row r="18" spans="1:13" s="3" customFormat="1" ht="22.5" customHeight="1" x14ac:dyDescent="0.3">
      <c r="B18" s="9"/>
      <c r="C18" s="9"/>
      <c r="K18" s="40"/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 t="s">
        <v>19</v>
      </c>
      <c r="C20" s="9"/>
      <c r="I20" s="196" t="s">
        <v>269</v>
      </c>
      <c r="J20" s="71"/>
      <c r="K20" s="71"/>
      <c r="L20" s="71"/>
    </row>
    <row r="21" spans="1:13" s="3" customFormat="1" ht="22.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1 C8:C15 B8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21"/>
  <sheetViews>
    <sheetView topLeftCell="A5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140625" style="2" customWidth="1"/>
    <col min="3" max="3" width="13.28515625" style="2" customWidth="1"/>
    <col min="4" max="4" width="7.42578125" style="2" customWidth="1"/>
    <col min="5" max="5" width="5.7109375" style="2" customWidth="1"/>
    <col min="6" max="6" width="8.42578125" style="2" customWidth="1"/>
    <col min="7" max="7" width="13.42578125" style="2" customWidth="1"/>
    <col min="8" max="8" width="8.5703125" style="2" hidden="1" customWidth="1"/>
    <col min="9" max="9" width="12.28515625" style="2" customWidth="1"/>
    <col min="10" max="10" width="8.28515625" style="2" hidden="1" customWidth="1"/>
    <col min="11" max="11" width="12.5703125" style="2" customWidth="1"/>
    <col min="12" max="12" width="13.5703125" style="2" customWidth="1"/>
    <col min="13" max="13" width="28.7109375" style="2" customWidth="1"/>
    <col min="14" max="14" width="11.42578125" style="2"/>
    <col min="15" max="17" width="0" style="2" hidden="1" customWidth="1"/>
    <col min="18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221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338</v>
      </c>
    </row>
    <row r="5" spans="1:16" ht="44.45" customHeight="1" thickBot="1" x14ac:dyDescent="0.3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/>
      <c r="K5" s="81" t="s">
        <v>301</v>
      </c>
      <c r="L5" s="62" t="s">
        <v>16</v>
      </c>
      <c r="M5" s="82" t="s">
        <v>17</v>
      </c>
    </row>
    <row r="6" spans="1:16" s="3" customFormat="1" ht="22.5" customHeight="1" x14ac:dyDescent="0.3">
      <c r="A6" s="48" t="s">
        <v>112</v>
      </c>
      <c r="B6" s="50" t="s">
        <v>51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22.5" customHeight="1" x14ac:dyDescent="0.3">
      <c r="A7" s="44" t="s">
        <v>112</v>
      </c>
      <c r="B7" s="34" t="s">
        <v>51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6" s="3" customFormat="1" ht="28.5" customHeight="1" x14ac:dyDescent="0.3">
      <c r="A8" s="46" t="s">
        <v>112</v>
      </c>
      <c r="B8" s="8" t="s">
        <v>98</v>
      </c>
      <c r="C8" s="65" t="s">
        <v>51</v>
      </c>
      <c r="D8" s="33" t="s">
        <v>13</v>
      </c>
      <c r="E8" s="107">
        <v>15</v>
      </c>
      <c r="F8" s="83">
        <v>278</v>
      </c>
      <c r="G8" s="6">
        <f>E8*F8</f>
        <v>4170</v>
      </c>
      <c r="H8" s="6">
        <v>25</v>
      </c>
      <c r="I8" s="6">
        <f t="shared" ref="I8" si="0">E8*H8</f>
        <v>375</v>
      </c>
      <c r="J8" s="29"/>
      <c r="K8" s="29">
        <v>0</v>
      </c>
      <c r="L8" s="6">
        <f t="shared" ref="L8:L16" si="1">+G8-I8+K8</f>
        <v>3795</v>
      </c>
      <c r="M8" s="16" t="s">
        <v>71</v>
      </c>
    </row>
    <row r="9" spans="1:16" s="3" customFormat="1" ht="30" customHeight="1" x14ac:dyDescent="0.3">
      <c r="A9" s="46" t="s">
        <v>112</v>
      </c>
      <c r="B9" s="8" t="s">
        <v>78</v>
      </c>
      <c r="C9" s="65" t="s">
        <v>51</v>
      </c>
      <c r="D9" s="33" t="s">
        <v>13</v>
      </c>
      <c r="E9" s="107">
        <v>15</v>
      </c>
      <c r="F9" s="83">
        <v>278</v>
      </c>
      <c r="G9" s="6">
        <f>E9*F9</f>
        <v>4170</v>
      </c>
      <c r="H9" s="6">
        <v>25</v>
      </c>
      <c r="I9" s="6">
        <f t="shared" ref="I9:I16" si="2">E9*H9</f>
        <v>375</v>
      </c>
      <c r="J9" s="29"/>
      <c r="K9" s="29">
        <v>0</v>
      </c>
      <c r="L9" s="6">
        <f t="shared" si="1"/>
        <v>3795</v>
      </c>
      <c r="M9" s="16" t="s">
        <v>71</v>
      </c>
      <c r="O9" s="3">
        <f>248+22</f>
        <v>270</v>
      </c>
    </row>
    <row r="10" spans="1:16" s="3" customFormat="1" ht="30" customHeight="1" x14ac:dyDescent="0.3">
      <c r="A10" s="46" t="s">
        <v>112</v>
      </c>
      <c r="B10" s="8" t="s">
        <v>86</v>
      </c>
      <c r="C10" s="65" t="s">
        <v>51</v>
      </c>
      <c r="D10" s="33" t="s">
        <v>13</v>
      </c>
      <c r="E10" s="193">
        <v>15</v>
      </c>
      <c r="F10" s="83">
        <v>278</v>
      </c>
      <c r="G10" s="6">
        <f>E10*F10</f>
        <v>4170</v>
      </c>
      <c r="H10" s="6">
        <v>25</v>
      </c>
      <c r="I10" s="6">
        <f t="shared" si="2"/>
        <v>375</v>
      </c>
      <c r="J10" s="29"/>
      <c r="K10" s="29">
        <v>0</v>
      </c>
      <c r="L10" s="6">
        <f t="shared" si="1"/>
        <v>3795</v>
      </c>
      <c r="M10" s="16" t="s">
        <v>71</v>
      </c>
      <c r="O10" s="3">
        <v>3420</v>
      </c>
    </row>
    <row r="11" spans="1:16" s="3" customFormat="1" ht="30" customHeight="1" x14ac:dyDescent="0.3">
      <c r="A11" s="46" t="s">
        <v>112</v>
      </c>
      <c r="B11" s="8" t="s">
        <v>103</v>
      </c>
      <c r="C11" s="65" t="s">
        <v>51</v>
      </c>
      <c r="D11" s="33" t="s">
        <v>13</v>
      </c>
      <c r="E11" s="193">
        <v>15</v>
      </c>
      <c r="F11" s="83">
        <v>278</v>
      </c>
      <c r="G11" s="6">
        <f t="shared" ref="G11" si="3">E11*F11</f>
        <v>4170</v>
      </c>
      <c r="H11" s="6">
        <v>25</v>
      </c>
      <c r="I11" s="6">
        <f t="shared" si="2"/>
        <v>375</v>
      </c>
      <c r="J11" s="29"/>
      <c r="K11" s="29">
        <v>0</v>
      </c>
      <c r="L11" s="6">
        <f t="shared" si="1"/>
        <v>3795</v>
      </c>
      <c r="M11" s="16" t="s">
        <v>71</v>
      </c>
      <c r="O11" s="3">
        <v>3420</v>
      </c>
    </row>
    <row r="12" spans="1:16" s="3" customFormat="1" ht="30" customHeight="1" x14ac:dyDescent="0.3">
      <c r="A12" s="46" t="s">
        <v>112</v>
      </c>
      <c r="B12" s="8" t="s">
        <v>88</v>
      </c>
      <c r="C12" s="65" t="s">
        <v>51</v>
      </c>
      <c r="D12" s="33" t="s">
        <v>13</v>
      </c>
      <c r="E12" s="193">
        <v>15</v>
      </c>
      <c r="F12" s="83">
        <v>278</v>
      </c>
      <c r="G12" s="6">
        <f>E12*F12</f>
        <v>4170</v>
      </c>
      <c r="H12" s="6">
        <v>25</v>
      </c>
      <c r="I12" s="6">
        <f t="shared" si="2"/>
        <v>375</v>
      </c>
      <c r="J12" s="29"/>
      <c r="K12" s="29">
        <v>0</v>
      </c>
      <c r="L12" s="6">
        <f t="shared" si="1"/>
        <v>3795</v>
      </c>
      <c r="M12" s="16" t="s">
        <v>71</v>
      </c>
      <c r="O12" s="3">
        <f>SUM(O10:O11)</f>
        <v>6840</v>
      </c>
    </row>
    <row r="13" spans="1:16" s="3" customFormat="1" ht="30" customHeight="1" x14ac:dyDescent="0.3">
      <c r="A13" s="46" t="s">
        <v>112</v>
      </c>
      <c r="B13" s="8" t="s">
        <v>302</v>
      </c>
      <c r="C13" s="65" t="s">
        <v>51</v>
      </c>
      <c r="D13" s="33" t="s">
        <v>13</v>
      </c>
      <c r="E13" s="25">
        <v>15</v>
      </c>
      <c r="F13" s="83">
        <v>278</v>
      </c>
      <c r="G13" s="6">
        <f>E13*F13</f>
        <v>4170</v>
      </c>
      <c r="H13" s="6">
        <v>25</v>
      </c>
      <c r="I13" s="6">
        <f t="shared" si="2"/>
        <v>375</v>
      </c>
      <c r="J13" s="29"/>
      <c r="K13" s="29">
        <v>0</v>
      </c>
      <c r="L13" s="6">
        <f t="shared" si="1"/>
        <v>3795</v>
      </c>
      <c r="M13" s="16" t="s">
        <v>71</v>
      </c>
      <c r="O13" s="3">
        <v>7500</v>
      </c>
    </row>
    <row r="14" spans="1:16" s="3" customFormat="1" ht="30" customHeight="1" x14ac:dyDescent="0.3">
      <c r="A14" s="46" t="s">
        <v>112</v>
      </c>
      <c r="B14" s="8" t="s">
        <v>127</v>
      </c>
      <c r="C14" s="65" t="s">
        <v>51</v>
      </c>
      <c r="D14" s="33" t="s">
        <v>13</v>
      </c>
      <c r="E14" s="193">
        <v>15</v>
      </c>
      <c r="F14" s="83">
        <v>278</v>
      </c>
      <c r="G14" s="6">
        <f>E14*F14</f>
        <v>4170</v>
      </c>
      <c r="H14" s="6">
        <v>25</v>
      </c>
      <c r="I14" s="6">
        <f t="shared" si="2"/>
        <v>375</v>
      </c>
      <c r="J14" s="29"/>
      <c r="K14" s="29">
        <v>0</v>
      </c>
      <c r="L14" s="6">
        <f t="shared" si="1"/>
        <v>3795</v>
      </c>
      <c r="M14" s="16" t="s">
        <v>71</v>
      </c>
      <c r="O14" s="3">
        <f>SUM(O13-O12)</f>
        <v>660</v>
      </c>
      <c r="P14" s="3">
        <f>660/2</f>
        <v>330</v>
      </c>
    </row>
    <row r="15" spans="1:16" s="3" customFormat="1" ht="30" customHeight="1" x14ac:dyDescent="0.3">
      <c r="A15" s="46" t="s">
        <v>112</v>
      </c>
      <c r="B15" s="8" t="s">
        <v>102</v>
      </c>
      <c r="C15" s="65" t="s">
        <v>51</v>
      </c>
      <c r="D15" s="33" t="s">
        <v>13</v>
      </c>
      <c r="E15" s="58">
        <v>15</v>
      </c>
      <c r="F15" s="83">
        <v>278</v>
      </c>
      <c r="G15" s="29">
        <f>E15*F15</f>
        <v>4170</v>
      </c>
      <c r="H15" s="6">
        <v>25</v>
      </c>
      <c r="I15" s="29">
        <f t="shared" si="2"/>
        <v>375</v>
      </c>
      <c r="J15" s="226">
        <v>0</v>
      </c>
      <c r="K15" s="29">
        <f>+E15*J15</f>
        <v>0</v>
      </c>
      <c r="L15" s="6">
        <f t="shared" si="1"/>
        <v>3795</v>
      </c>
      <c r="M15" s="16" t="s">
        <v>69</v>
      </c>
      <c r="P15" s="3">
        <f>330/15</f>
        <v>22</v>
      </c>
    </row>
    <row r="16" spans="1:16" s="3" customFormat="1" ht="30" customHeight="1" thickBot="1" x14ac:dyDescent="0.35">
      <c r="A16" s="46" t="s">
        <v>112</v>
      </c>
      <c r="B16" s="8" t="s">
        <v>111</v>
      </c>
      <c r="C16" s="65" t="s">
        <v>51</v>
      </c>
      <c r="D16" s="33" t="s">
        <v>13</v>
      </c>
      <c r="E16" s="58">
        <v>15</v>
      </c>
      <c r="F16" s="83">
        <v>278</v>
      </c>
      <c r="G16" s="38">
        <f>E16*F16</f>
        <v>4170</v>
      </c>
      <c r="H16" s="23">
        <v>25</v>
      </c>
      <c r="I16" s="38">
        <f t="shared" si="2"/>
        <v>375</v>
      </c>
      <c r="J16" s="244">
        <v>0</v>
      </c>
      <c r="K16" s="38">
        <f>+E16*J16</f>
        <v>0</v>
      </c>
      <c r="L16" s="23">
        <f t="shared" si="1"/>
        <v>3795</v>
      </c>
      <c r="M16" s="16" t="s">
        <v>69</v>
      </c>
      <c r="O16" s="3">
        <f>35*660</f>
        <v>23100</v>
      </c>
    </row>
    <row r="17" spans="1:13" s="3" customFormat="1" ht="30" customHeight="1" thickTop="1" thickBot="1" x14ac:dyDescent="0.35">
      <c r="A17" s="18"/>
      <c r="B17" s="36" t="s">
        <v>16</v>
      </c>
      <c r="C17" s="36"/>
      <c r="D17" s="36"/>
      <c r="E17" s="194"/>
      <c r="F17" s="24"/>
      <c r="G17" s="224">
        <f>SUM(G8:G16)</f>
        <v>37530</v>
      </c>
      <c r="H17" s="224">
        <f t="shared" ref="H17:K17" si="4">SUM(H8:H16)</f>
        <v>225</v>
      </c>
      <c r="I17" s="224">
        <f t="shared" si="4"/>
        <v>3375</v>
      </c>
      <c r="J17" s="224">
        <f t="shared" si="4"/>
        <v>0</v>
      </c>
      <c r="K17" s="224">
        <f t="shared" si="4"/>
        <v>0</v>
      </c>
      <c r="L17" s="224">
        <f>SUM(L8:L16)</f>
        <v>34155</v>
      </c>
      <c r="M17" s="22"/>
    </row>
    <row r="18" spans="1:13" s="3" customFormat="1" ht="22.5" customHeight="1" x14ac:dyDescent="0.3">
      <c r="B18" s="201" t="s">
        <v>360</v>
      </c>
      <c r="C18" s="201"/>
      <c r="G18" s="41"/>
      <c r="H18" s="41"/>
      <c r="I18" s="3" t="s">
        <v>359</v>
      </c>
      <c r="J18" s="9"/>
      <c r="K18" s="9"/>
      <c r="L18" s="9"/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/>
      <c r="C20" s="9"/>
    </row>
    <row r="21" spans="1:13" s="3" customFormat="1" ht="22.5" customHeight="1" x14ac:dyDescent="0.3">
      <c r="B21" s="9" t="s">
        <v>19</v>
      </c>
      <c r="C21" s="9"/>
      <c r="G21" s="196" t="s">
        <v>269</v>
      </c>
      <c r="H21" s="71"/>
      <c r="I21" s="71"/>
      <c r="J21" s="71"/>
      <c r="K21" s="9"/>
      <c r="L21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20"/>
  <sheetViews>
    <sheetView topLeftCell="A2" workbookViewId="0">
      <selection activeCell="E5" sqref="E5:E15"/>
    </sheetView>
  </sheetViews>
  <sheetFormatPr baseColWidth="10" defaultColWidth="11.42578125" defaultRowHeight="12.75" x14ac:dyDescent="0.2"/>
  <cols>
    <col min="1" max="1" width="9.7109375" style="2" customWidth="1"/>
    <col min="2" max="2" width="28.7109375" style="2" customWidth="1"/>
    <col min="3" max="3" width="9.42578125" style="2" customWidth="1"/>
    <col min="4" max="4" width="6.140625" style="2" customWidth="1"/>
    <col min="5" max="5" width="5.7109375" style="2" customWidth="1"/>
    <col min="6" max="6" width="7.85546875" style="2" customWidth="1"/>
    <col min="7" max="7" width="9.5703125" style="2" customWidth="1"/>
    <col min="8" max="8" width="7.5703125" style="2" hidden="1" customWidth="1"/>
    <col min="9" max="9" width="10.140625" style="2" customWidth="1"/>
    <col min="10" max="10" width="1.140625" style="2" hidden="1" customWidth="1"/>
    <col min="11" max="11" width="6.7109375" style="2" customWidth="1"/>
    <col min="12" max="12" width="9.42578125" style="2" customWidth="1"/>
    <col min="13" max="13" width="28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37.9" customHeight="1" thickBot="1" x14ac:dyDescent="0.3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/>
      <c r="K5" s="81" t="s">
        <v>301</v>
      </c>
      <c r="L5" s="62" t="s">
        <v>16</v>
      </c>
      <c r="M5" s="82" t="s">
        <v>17</v>
      </c>
    </row>
    <row r="6" spans="1:13" s="3" customFormat="1" ht="22.5" customHeight="1" x14ac:dyDescent="0.3">
      <c r="A6" s="48" t="s">
        <v>112</v>
      </c>
      <c r="B6" s="50" t="s">
        <v>51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44" t="s">
        <v>112</v>
      </c>
      <c r="B7" s="34" t="s">
        <v>51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2.5" customHeight="1" x14ac:dyDescent="0.3">
      <c r="A8" s="46" t="s">
        <v>112</v>
      </c>
      <c r="B8" s="80" t="s">
        <v>204</v>
      </c>
      <c r="C8" s="65" t="s">
        <v>201</v>
      </c>
      <c r="D8" s="33" t="s">
        <v>13</v>
      </c>
      <c r="E8" s="58">
        <v>15</v>
      </c>
      <c r="F8" s="85">
        <v>278</v>
      </c>
      <c r="G8" s="29">
        <f>E8*F8</f>
        <v>4170</v>
      </c>
      <c r="H8" s="226">
        <v>25</v>
      </c>
      <c r="I8" s="29">
        <f>E8*H8</f>
        <v>375</v>
      </c>
      <c r="J8" s="226">
        <v>0</v>
      </c>
      <c r="K8" s="29">
        <f>+E8*J8</f>
        <v>0</v>
      </c>
      <c r="L8" s="29">
        <f>+G8-I8+K8</f>
        <v>3795</v>
      </c>
      <c r="M8" s="16" t="s">
        <v>69</v>
      </c>
    </row>
    <row r="9" spans="1:13" s="3" customFormat="1" ht="30" customHeight="1" x14ac:dyDescent="0.3">
      <c r="A9" s="46" t="s">
        <v>112</v>
      </c>
      <c r="B9" s="8" t="s">
        <v>143</v>
      </c>
      <c r="C9" s="65" t="s">
        <v>201</v>
      </c>
      <c r="D9" s="33" t="s">
        <v>13</v>
      </c>
      <c r="E9" s="58">
        <v>15</v>
      </c>
      <c r="F9" s="83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6">
        <f t="shared" ref="L9:L14" si="0">+G9-I9+K9</f>
        <v>3795</v>
      </c>
      <c r="M9" s="16" t="s">
        <v>69</v>
      </c>
    </row>
    <row r="10" spans="1:13" s="3" customFormat="1" ht="30" customHeight="1" x14ac:dyDescent="0.3">
      <c r="A10" s="46" t="s">
        <v>112</v>
      </c>
      <c r="B10" s="70" t="s">
        <v>170</v>
      </c>
      <c r="C10" s="240" t="s">
        <v>201</v>
      </c>
      <c r="D10" s="33" t="s">
        <v>13</v>
      </c>
      <c r="E10" s="58">
        <v>15</v>
      </c>
      <c r="F10" s="83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6">
        <f t="shared" si="0"/>
        <v>3795</v>
      </c>
      <c r="M10" s="16" t="s">
        <v>69</v>
      </c>
    </row>
    <row r="11" spans="1:13" s="3" customFormat="1" ht="30" customHeight="1" x14ac:dyDescent="0.3">
      <c r="A11" s="46" t="s">
        <v>112</v>
      </c>
      <c r="B11" s="70" t="s">
        <v>182</v>
      </c>
      <c r="C11" s="240" t="s">
        <v>201</v>
      </c>
      <c r="D11" s="33" t="s">
        <v>13</v>
      </c>
      <c r="E11" s="107">
        <v>15</v>
      </c>
      <c r="F11" s="83">
        <v>278</v>
      </c>
      <c r="G11" s="29">
        <f t="shared" ref="G11" si="2">E11*F11</f>
        <v>4170</v>
      </c>
      <c r="H11" s="6">
        <v>25</v>
      </c>
      <c r="I11" s="29">
        <f t="shared" ref="I11" si="3">E11*H11</f>
        <v>375</v>
      </c>
      <c r="J11" s="226">
        <v>0</v>
      </c>
      <c r="K11" s="29">
        <f t="shared" ref="K11" si="4">+E11*J11</f>
        <v>0</v>
      </c>
      <c r="L11" s="6">
        <f t="shared" si="0"/>
        <v>3795</v>
      </c>
      <c r="M11" s="16" t="s">
        <v>69</v>
      </c>
    </row>
    <row r="12" spans="1:13" s="3" customFormat="1" ht="30" customHeight="1" x14ac:dyDescent="0.3">
      <c r="A12" s="46" t="s">
        <v>112</v>
      </c>
      <c r="B12" s="8" t="s">
        <v>229</v>
      </c>
      <c r="C12" s="127" t="s">
        <v>201</v>
      </c>
      <c r="D12" s="33" t="s">
        <v>13</v>
      </c>
      <c r="E12" s="107">
        <v>15</v>
      </c>
      <c r="F12" s="83">
        <v>278</v>
      </c>
      <c r="G12" s="29">
        <f>E12*F12</f>
        <v>4170</v>
      </c>
      <c r="H12" s="6">
        <v>25</v>
      </c>
      <c r="I12" s="29">
        <f>E12*H12</f>
        <v>375</v>
      </c>
      <c r="J12" s="226">
        <v>0</v>
      </c>
      <c r="K12" s="29">
        <f>+E12*J12</f>
        <v>0</v>
      </c>
      <c r="L12" s="6">
        <f t="shared" si="0"/>
        <v>3795</v>
      </c>
      <c r="M12" s="16" t="s">
        <v>69</v>
      </c>
    </row>
    <row r="13" spans="1:13" s="3" customFormat="1" ht="30" customHeight="1" x14ac:dyDescent="0.3">
      <c r="A13" s="46" t="s">
        <v>112</v>
      </c>
      <c r="B13" s="8" t="s">
        <v>258</v>
      </c>
      <c r="C13" s="127" t="s">
        <v>201</v>
      </c>
      <c r="D13" s="33" t="s">
        <v>13</v>
      </c>
      <c r="E13" s="164">
        <v>15</v>
      </c>
      <c r="F13" s="83">
        <v>278</v>
      </c>
      <c r="G13" s="6">
        <f>E13*F13</f>
        <v>4170</v>
      </c>
      <c r="H13" s="6">
        <v>25</v>
      </c>
      <c r="I13" s="6">
        <f>E13*H13</f>
        <v>375</v>
      </c>
      <c r="J13" s="29">
        <v>0</v>
      </c>
      <c r="K13" s="29">
        <f>+E13*J13</f>
        <v>0</v>
      </c>
      <c r="L13" s="6">
        <f t="shared" si="0"/>
        <v>3795</v>
      </c>
      <c r="M13" s="16" t="s">
        <v>69</v>
      </c>
    </row>
    <row r="14" spans="1:13" s="3" customFormat="1" ht="30" customHeight="1" thickBot="1" x14ac:dyDescent="0.35">
      <c r="A14" s="46" t="s">
        <v>112</v>
      </c>
      <c r="B14" s="8" t="s">
        <v>89</v>
      </c>
      <c r="C14" s="127" t="s">
        <v>201</v>
      </c>
      <c r="D14" s="33" t="s">
        <v>13</v>
      </c>
      <c r="E14" s="164">
        <v>15</v>
      </c>
      <c r="F14" s="83">
        <v>278</v>
      </c>
      <c r="G14" s="38">
        <f>E14*F14</f>
        <v>4170</v>
      </c>
      <c r="H14" s="23">
        <v>25</v>
      </c>
      <c r="I14" s="38">
        <f>E14*H14</f>
        <v>375</v>
      </c>
      <c r="J14" s="244">
        <v>0</v>
      </c>
      <c r="K14" s="38">
        <f>+E14*J14</f>
        <v>0</v>
      </c>
      <c r="L14" s="23">
        <f t="shared" si="0"/>
        <v>3795</v>
      </c>
      <c r="M14" s="16" t="s">
        <v>69</v>
      </c>
    </row>
    <row r="15" spans="1:13" s="3" customFormat="1" ht="30" customHeight="1" thickTop="1" thickBot="1" x14ac:dyDescent="0.35">
      <c r="A15" s="18"/>
      <c r="B15" s="36" t="s">
        <v>16</v>
      </c>
      <c r="C15" s="36"/>
      <c r="D15" s="36"/>
      <c r="E15" s="36"/>
      <c r="F15" s="24"/>
      <c r="G15" s="24">
        <f>SUM(G8:G14)</f>
        <v>29190</v>
      </c>
      <c r="H15" s="24">
        <f t="shared" ref="H15:K15" si="5">SUM(H8:H14)</f>
        <v>175</v>
      </c>
      <c r="I15" s="24">
        <f t="shared" si="5"/>
        <v>2625</v>
      </c>
      <c r="J15" s="24">
        <f t="shared" si="5"/>
        <v>0</v>
      </c>
      <c r="K15" s="24">
        <f t="shared" si="5"/>
        <v>0</v>
      </c>
      <c r="L15" s="24">
        <f>SUM(L8:L14)</f>
        <v>26565</v>
      </c>
      <c r="M15" s="22"/>
    </row>
    <row r="16" spans="1:13" s="3" customFormat="1" ht="30" customHeight="1" x14ac:dyDescent="0.3">
      <c r="A16" s="40"/>
      <c r="B16" s="42"/>
      <c r="C16" s="42"/>
      <c r="D16" s="42"/>
      <c r="E16" s="42"/>
      <c r="F16" s="43"/>
      <c r="G16" s="43"/>
      <c r="H16" s="43"/>
      <c r="I16" s="43"/>
      <c r="J16" s="43"/>
      <c r="K16" s="43"/>
      <c r="L16" s="190"/>
      <c r="M16" s="40"/>
    </row>
    <row r="17" spans="2:12" s="3" customFormat="1" ht="22.5" customHeight="1" x14ac:dyDescent="0.3">
      <c r="B17" s="201" t="s">
        <v>360</v>
      </c>
      <c r="C17" s="201"/>
      <c r="G17" s="41"/>
      <c r="H17" s="41"/>
      <c r="I17" s="3" t="s">
        <v>359</v>
      </c>
      <c r="J17" s="71"/>
      <c r="K17" s="71"/>
      <c r="L17" s="71"/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6" t="s">
        <v>269</v>
      </c>
      <c r="J20" s="71"/>
      <c r="K20" s="71"/>
      <c r="L20" s="71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:C11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M23"/>
  <sheetViews>
    <sheetView topLeftCell="A5" zoomScale="90" zoomScaleNormal="90" workbookViewId="0">
      <selection activeCell="F19" sqref="F19"/>
    </sheetView>
  </sheetViews>
  <sheetFormatPr baseColWidth="10" defaultColWidth="11.42578125" defaultRowHeight="12.75" x14ac:dyDescent="0.2"/>
  <cols>
    <col min="1" max="1" width="8.85546875" style="2" customWidth="1"/>
    <col min="2" max="2" width="30.42578125" style="2" customWidth="1"/>
    <col min="3" max="3" width="11.85546875" style="2" customWidth="1"/>
    <col min="4" max="4" width="7.28515625" style="2" customWidth="1"/>
    <col min="5" max="5" width="7.140625" style="2" customWidth="1"/>
    <col min="6" max="6" width="9" style="2" customWidth="1"/>
    <col min="7" max="7" width="11.140625" style="2" customWidth="1"/>
    <col min="8" max="8" width="7.5703125" style="2" hidden="1" customWidth="1"/>
    <col min="9" max="9" width="9.85546875" style="2" customWidth="1"/>
    <col min="10" max="10" width="7.140625" style="2" hidden="1" customWidth="1"/>
    <col min="11" max="11" width="7.28515625" style="2" customWidth="1"/>
    <col min="12" max="12" width="11" style="2" customWidth="1"/>
    <col min="13" max="13" width="35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46.9" customHeight="1" thickBot="1" x14ac:dyDescent="0.3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/>
      <c r="K5" s="81" t="s">
        <v>301</v>
      </c>
      <c r="L5" s="62" t="s">
        <v>16</v>
      </c>
      <c r="M5" s="82" t="s">
        <v>17</v>
      </c>
    </row>
    <row r="6" spans="1:13" s="3" customFormat="1" ht="22.5" customHeight="1" x14ac:dyDescent="0.3">
      <c r="A6" s="48" t="s">
        <v>112</v>
      </c>
      <c r="B6" s="50" t="s">
        <v>51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44" t="s">
        <v>112</v>
      </c>
      <c r="B7" s="34" t="s">
        <v>51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7.75" customHeight="1" x14ac:dyDescent="0.3">
      <c r="A8" s="46" t="s">
        <v>112</v>
      </c>
      <c r="B8" s="8" t="s">
        <v>280</v>
      </c>
      <c r="C8" s="127" t="s">
        <v>201</v>
      </c>
      <c r="D8" s="33" t="s">
        <v>13</v>
      </c>
      <c r="E8" s="164">
        <v>15</v>
      </c>
      <c r="F8" s="85">
        <v>278</v>
      </c>
      <c r="G8" s="29">
        <f>E8*F8</f>
        <v>4170</v>
      </c>
      <c r="H8" s="226">
        <v>25</v>
      </c>
      <c r="I8" s="29">
        <f>E8*H8</f>
        <v>375</v>
      </c>
      <c r="J8" s="226">
        <v>0</v>
      </c>
      <c r="K8" s="29">
        <f>+E8*J8</f>
        <v>0</v>
      </c>
      <c r="L8" s="29">
        <f t="shared" ref="L8" si="0">+G8-I8+K8</f>
        <v>3795</v>
      </c>
      <c r="M8" s="16" t="s">
        <v>321</v>
      </c>
    </row>
    <row r="9" spans="1:13" s="3" customFormat="1" ht="30" customHeight="1" x14ac:dyDescent="0.3">
      <c r="A9" s="46" t="s">
        <v>112</v>
      </c>
      <c r="B9" s="8" t="s">
        <v>281</v>
      </c>
      <c r="C9" s="127" t="s">
        <v>201</v>
      </c>
      <c r="D9" s="33" t="s">
        <v>13</v>
      </c>
      <c r="E9" s="164">
        <v>15</v>
      </c>
      <c r="F9" s="83">
        <v>278</v>
      </c>
      <c r="G9" s="29">
        <f t="shared" ref="G9:G13" si="1">E9*F9</f>
        <v>4170</v>
      </c>
      <c r="H9" s="6">
        <v>25</v>
      </c>
      <c r="I9" s="29">
        <f t="shared" ref="I9:I13" si="2">E9*H9</f>
        <v>375</v>
      </c>
      <c r="J9" s="6">
        <v>0</v>
      </c>
      <c r="K9" s="29">
        <f t="shared" ref="K9:K13" si="3">+E9*J9</f>
        <v>0</v>
      </c>
      <c r="L9" s="6">
        <f>+G9-I9+K9</f>
        <v>3795</v>
      </c>
      <c r="M9" s="16" t="s">
        <v>321</v>
      </c>
    </row>
    <row r="10" spans="1:13" s="3" customFormat="1" ht="30" customHeight="1" x14ac:dyDescent="0.3">
      <c r="A10" s="46" t="s">
        <v>112</v>
      </c>
      <c r="B10" s="8" t="s">
        <v>299</v>
      </c>
      <c r="C10" s="127" t="s">
        <v>201</v>
      </c>
      <c r="D10" s="33" t="s">
        <v>13</v>
      </c>
      <c r="E10" s="229">
        <v>15</v>
      </c>
      <c r="F10" s="83">
        <v>278</v>
      </c>
      <c r="G10" s="29">
        <f t="shared" si="1"/>
        <v>4170</v>
      </c>
      <c r="H10" s="6">
        <v>25</v>
      </c>
      <c r="I10" s="29">
        <f t="shared" si="2"/>
        <v>375</v>
      </c>
      <c r="J10" s="6">
        <v>0</v>
      </c>
      <c r="K10" s="29">
        <f t="shared" si="3"/>
        <v>0</v>
      </c>
      <c r="L10" s="6">
        <f t="shared" ref="L10:L15" si="4">+G10-I10+K10</f>
        <v>3795</v>
      </c>
      <c r="M10" s="16" t="s">
        <v>321</v>
      </c>
    </row>
    <row r="11" spans="1:13" s="3" customFormat="1" ht="30" customHeight="1" x14ac:dyDescent="0.3">
      <c r="A11" s="46" t="s">
        <v>112</v>
      </c>
      <c r="B11" s="8" t="s">
        <v>310</v>
      </c>
      <c r="C11" s="127" t="s">
        <v>201</v>
      </c>
      <c r="D11" s="33" t="s">
        <v>13</v>
      </c>
      <c r="E11" s="25">
        <v>15</v>
      </c>
      <c r="F11" s="83">
        <v>278</v>
      </c>
      <c r="G11" s="29">
        <f t="shared" si="1"/>
        <v>4170</v>
      </c>
      <c r="H11" s="6">
        <v>25</v>
      </c>
      <c r="I11" s="29">
        <f t="shared" si="2"/>
        <v>375</v>
      </c>
      <c r="J11" s="6">
        <v>0</v>
      </c>
      <c r="K11" s="29">
        <f t="shared" si="3"/>
        <v>0</v>
      </c>
      <c r="L11" s="6">
        <f t="shared" si="4"/>
        <v>3795</v>
      </c>
      <c r="M11" s="16" t="s">
        <v>321</v>
      </c>
    </row>
    <row r="12" spans="1:13" s="3" customFormat="1" ht="30" customHeight="1" x14ac:dyDescent="0.3">
      <c r="A12" s="46" t="s">
        <v>112</v>
      </c>
      <c r="B12" s="8" t="s">
        <v>307</v>
      </c>
      <c r="C12" s="127" t="s">
        <v>201</v>
      </c>
      <c r="D12" s="33" t="s">
        <v>13</v>
      </c>
      <c r="E12" s="25">
        <v>15</v>
      </c>
      <c r="F12" s="83">
        <v>278</v>
      </c>
      <c r="G12" s="29">
        <f t="shared" si="1"/>
        <v>4170</v>
      </c>
      <c r="H12" s="6">
        <v>25</v>
      </c>
      <c r="I12" s="29">
        <f t="shared" si="2"/>
        <v>375</v>
      </c>
      <c r="J12" s="6">
        <v>0</v>
      </c>
      <c r="K12" s="29">
        <f t="shared" si="3"/>
        <v>0</v>
      </c>
      <c r="L12" s="6">
        <f t="shared" si="4"/>
        <v>3795</v>
      </c>
      <c r="M12" s="16" t="s">
        <v>321</v>
      </c>
    </row>
    <row r="13" spans="1:13" s="3" customFormat="1" ht="30" customHeight="1" x14ac:dyDescent="0.3">
      <c r="A13" s="46" t="s">
        <v>112</v>
      </c>
      <c r="B13" s="8" t="s">
        <v>309</v>
      </c>
      <c r="C13" s="127" t="s">
        <v>201</v>
      </c>
      <c r="D13" s="33" t="s">
        <v>13</v>
      </c>
      <c r="E13" s="25">
        <v>15</v>
      </c>
      <c r="F13" s="83">
        <v>278</v>
      </c>
      <c r="G13" s="29">
        <f t="shared" si="1"/>
        <v>4170</v>
      </c>
      <c r="H13" s="6">
        <v>25</v>
      </c>
      <c r="I13" s="29">
        <f t="shared" si="2"/>
        <v>375</v>
      </c>
      <c r="J13" s="6">
        <v>0</v>
      </c>
      <c r="K13" s="29">
        <f t="shared" si="3"/>
        <v>0</v>
      </c>
      <c r="L13" s="6">
        <f t="shared" si="4"/>
        <v>3795</v>
      </c>
      <c r="M13" s="16" t="s">
        <v>321</v>
      </c>
    </row>
    <row r="14" spans="1:13" s="3" customFormat="1" ht="30" customHeight="1" x14ac:dyDescent="0.3">
      <c r="A14" s="46" t="s">
        <v>112</v>
      </c>
      <c r="B14" s="8" t="s">
        <v>323</v>
      </c>
      <c r="C14" s="127" t="s">
        <v>201</v>
      </c>
      <c r="D14" s="33" t="s">
        <v>13</v>
      </c>
      <c r="E14" s="25">
        <v>15</v>
      </c>
      <c r="F14" s="83">
        <v>278</v>
      </c>
      <c r="G14" s="29">
        <f t="shared" ref="G14" si="5">E14*F14</f>
        <v>4170</v>
      </c>
      <c r="H14" s="6">
        <v>25</v>
      </c>
      <c r="I14" s="29">
        <f t="shared" ref="I14" si="6">E14*H14</f>
        <v>375</v>
      </c>
      <c r="J14" s="6">
        <v>0</v>
      </c>
      <c r="K14" s="29">
        <f t="shared" ref="K14" si="7">+E14*J14</f>
        <v>0</v>
      </c>
      <c r="L14" s="6">
        <f t="shared" si="4"/>
        <v>3795</v>
      </c>
      <c r="M14" s="16" t="s">
        <v>321</v>
      </c>
    </row>
    <row r="15" spans="1:13" s="3" customFormat="1" ht="30" customHeight="1" x14ac:dyDescent="0.3">
      <c r="A15" s="46" t="s">
        <v>112</v>
      </c>
      <c r="B15" s="8" t="s">
        <v>176</v>
      </c>
      <c r="C15" s="127" t="s">
        <v>201</v>
      </c>
      <c r="D15" s="33" t="s">
        <v>13</v>
      </c>
      <c r="E15" s="25">
        <v>15</v>
      </c>
      <c r="F15" s="85">
        <v>278</v>
      </c>
      <c r="G15" s="29">
        <f t="shared" ref="G15" si="8">E15*F15</f>
        <v>4170</v>
      </c>
      <c r="H15" s="29">
        <v>25</v>
      </c>
      <c r="I15" s="29">
        <f t="shared" ref="I15" si="9">E15*H15</f>
        <v>375</v>
      </c>
      <c r="J15" s="29">
        <v>0</v>
      </c>
      <c r="K15" s="29">
        <v>0</v>
      </c>
      <c r="L15" s="29">
        <f t="shared" si="4"/>
        <v>3795</v>
      </c>
      <c r="M15" s="16" t="s">
        <v>321</v>
      </c>
    </row>
    <row r="16" spans="1:13" s="3" customFormat="1" ht="30" customHeight="1" x14ac:dyDescent="0.3">
      <c r="A16" s="46" t="s">
        <v>112</v>
      </c>
      <c r="B16" s="8" t="s">
        <v>328</v>
      </c>
      <c r="C16" s="127" t="s">
        <v>201</v>
      </c>
      <c r="D16" s="33" t="s">
        <v>13</v>
      </c>
      <c r="E16" s="25">
        <v>15</v>
      </c>
      <c r="F16" s="83">
        <v>278</v>
      </c>
      <c r="G16" s="29">
        <f t="shared" ref="G16" si="10">E16*F16</f>
        <v>4170</v>
      </c>
      <c r="H16" s="29">
        <v>25</v>
      </c>
      <c r="I16" s="29">
        <f t="shared" ref="I16" si="11">E16*H16</f>
        <v>375</v>
      </c>
      <c r="J16" s="29">
        <v>0</v>
      </c>
      <c r="K16" s="29">
        <v>0</v>
      </c>
      <c r="L16" s="29">
        <f t="shared" ref="L16" si="12">+G16-I16+K16</f>
        <v>3795</v>
      </c>
      <c r="M16" s="16" t="s">
        <v>321</v>
      </c>
    </row>
    <row r="17" spans="1:13" s="3" customFormat="1" ht="30" customHeight="1" thickBot="1" x14ac:dyDescent="0.35">
      <c r="A17" s="46" t="s">
        <v>112</v>
      </c>
      <c r="B17" s="8" t="s">
        <v>336</v>
      </c>
      <c r="C17" s="88" t="s">
        <v>201</v>
      </c>
      <c r="D17" s="33" t="s">
        <v>13</v>
      </c>
      <c r="E17" s="25">
        <v>15</v>
      </c>
      <c r="F17" s="83">
        <v>278</v>
      </c>
      <c r="G17" s="38">
        <f t="shared" ref="G17" si="13">E17*F17</f>
        <v>4170</v>
      </c>
      <c r="H17" s="23">
        <v>25</v>
      </c>
      <c r="I17" s="38">
        <f t="shared" ref="I17" si="14">E17*H17</f>
        <v>375</v>
      </c>
      <c r="J17" s="23">
        <v>0</v>
      </c>
      <c r="K17" s="38">
        <v>0</v>
      </c>
      <c r="L17" s="23">
        <f t="shared" ref="L17" si="15">+G17-I17+K17</f>
        <v>3795</v>
      </c>
      <c r="M17" s="16" t="s">
        <v>321</v>
      </c>
    </row>
    <row r="18" spans="1:13" s="3" customFormat="1" ht="30" customHeight="1" thickTop="1" thickBot="1" x14ac:dyDescent="0.35">
      <c r="A18" s="18"/>
      <c r="B18" s="36" t="s">
        <v>16</v>
      </c>
      <c r="C18" s="36"/>
      <c r="D18" s="36"/>
      <c r="E18" s="195"/>
      <c r="F18" s="24"/>
      <c r="G18" s="24">
        <f>SUM(G8:G17)</f>
        <v>41700</v>
      </c>
      <c r="H18" s="24">
        <f t="shared" ref="H18:K18" si="16">SUM(H8:H17)</f>
        <v>250</v>
      </c>
      <c r="I18" s="24">
        <f t="shared" si="16"/>
        <v>3750</v>
      </c>
      <c r="J18" s="24">
        <f t="shared" si="16"/>
        <v>0</v>
      </c>
      <c r="K18" s="24">
        <f t="shared" si="16"/>
        <v>0</v>
      </c>
      <c r="L18" s="24">
        <f>SUM(L8:L17)</f>
        <v>37950</v>
      </c>
      <c r="M18" s="22"/>
    </row>
    <row r="19" spans="1:13" s="3" customFormat="1" ht="22.5" customHeight="1" x14ac:dyDescent="0.3">
      <c r="B19" s="201" t="s">
        <v>360</v>
      </c>
      <c r="C19" s="201"/>
      <c r="G19" s="41"/>
      <c r="H19" s="41"/>
      <c r="I19" s="3" t="s">
        <v>359</v>
      </c>
      <c r="J19" s="232"/>
      <c r="K19" s="232"/>
      <c r="L19" s="232"/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/>
      <c r="C21" s="9"/>
    </row>
    <row r="22" spans="1:13" s="3" customFormat="1" ht="22.5" customHeight="1" x14ac:dyDescent="0.3">
      <c r="B22" s="9" t="s">
        <v>19</v>
      </c>
      <c r="C22" s="9"/>
      <c r="I22" s="196" t="s">
        <v>269</v>
      </c>
      <c r="J22" s="71"/>
      <c r="K22" s="71"/>
      <c r="L22" s="71"/>
    </row>
    <row r="23" spans="1:13" x14ac:dyDescent="0.2">
      <c r="E23" s="55"/>
      <c r="F23" s="5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E5" sqref="E5:E14"/>
    </sheetView>
  </sheetViews>
  <sheetFormatPr baseColWidth="10" defaultColWidth="11.42578125" defaultRowHeight="12.75" x14ac:dyDescent="0.2"/>
  <cols>
    <col min="1" max="1" width="8.85546875" style="2" customWidth="1"/>
    <col min="2" max="2" width="26.2851562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1" width="10.7109375" style="2" customWidth="1"/>
    <col min="12" max="12" width="11" style="2" customWidth="1"/>
    <col min="13" max="13" width="30.57031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ht="46.9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239" t="s">
        <v>210</v>
      </c>
      <c r="H5" s="62" t="s">
        <v>209</v>
      </c>
      <c r="I5" s="62" t="s">
        <v>211</v>
      </c>
      <c r="J5" s="62"/>
      <c r="K5" s="113" t="s">
        <v>168</v>
      </c>
      <c r="L5" s="239" t="s">
        <v>16</v>
      </c>
      <c r="M5" s="82" t="s">
        <v>17</v>
      </c>
    </row>
    <row r="6" spans="1:14" s="3" customFormat="1" ht="22.5" customHeight="1" x14ac:dyDescent="0.3">
      <c r="A6" s="48" t="s">
        <v>112</v>
      </c>
      <c r="B6" s="50" t="s">
        <v>51</v>
      </c>
      <c r="C6" s="50"/>
      <c r="D6" s="13"/>
      <c r="E6" s="13"/>
      <c r="F6" s="256"/>
      <c r="G6" s="260"/>
      <c r="H6" s="258"/>
      <c r="I6" s="14"/>
      <c r="J6" s="31"/>
      <c r="K6" s="260"/>
      <c r="L6" s="260"/>
      <c r="M6" s="32"/>
    </row>
    <row r="7" spans="1:14" s="3" customFormat="1" ht="22.5" customHeight="1" x14ac:dyDescent="0.3">
      <c r="A7" s="44" t="s">
        <v>112</v>
      </c>
      <c r="B7" s="34" t="s">
        <v>51</v>
      </c>
      <c r="C7" s="34"/>
      <c r="D7" s="5"/>
      <c r="E7" s="5"/>
      <c r="F7" s="94"/>
      <c r="G7" s="6"/>
      <c r="H7" s="259"/>
      <c r="I7" s="6"/>
      <c r="J7" s="29"/>
      <c r="K7" s="6"/>
      <c r="L7" s="6"/>
      <c r="M7" s="30"/>
    </row>
    <row r="8" spans="1:14" s="3" customFormat="1" ht="30" customHeight="1" x14ac:dyDescent="0.3">
      <c r="A8" s="46" t="s">
        <v>112</v>
      </c>
      <c r="B8" s="70" t="s">
        <v>92</v>
      </c>
      <c r="C8" s="65" t="s">
        <v>201</v>
      </c>
      <c r="D8" s="65" t="s">
        <v>334</v>
      </c>
      <c r="E8" s="58">
        <v>15</v>
      </c>
      <c r="F8" s="83">
        <v>278</v>
      </c>
      <c r="G8" s="6">
        <f t="shared" ref="G8" si="0">E8*F8</f>
        <v>4170</v>
      </c>
      <c r="H8" s="6">
        <v>25</v>
      </c>
      <c r="I8" s="6">
        <f>E8*H8</f>
        <v>375</v>
      </c>
      <c r="J8" s="29">
        <v>0</v>
      </c>
      <c r="K8" s="29">
        <f>+E8*J8</f>
        <v>0</v>
      </c>
      <c r="L8" s="6">
        <f t="shared" ref="L8:L9" si="1">+G8-I8+K8</f>
        <v>3795</v>
      </c>
      <c r="M8" s="16" t="s">
        <v>69</v>
      </c>
    </row>
    <row r="9" spans="1:14" s="3" customFormat="1" ht="30" customHeight="1" x14ac:dyDescent="0.3">
      <c r="A9" s="46" t="s">
        <v>112</v>
      </c>
      <c r="B9" s="8" t="s">
        <v>82</v>
      </c>
      <c r="C9" s="65" t="s">
        <v>51</v>
      </c>
      <c r="D9" s="65" t="s">
        <v>334</v>
      </c>
      <c r="E9" s="193">
        <v>15</v>
      </c>
      <c r="F9" s="83">
        <v>278</v>
      </c>
      <c r="G9" s="6">
        <f>E9*F9</f>
        <v>4170</v>
      </c>
      <c r="H9" s="6">
        <v>25</v>
      </c>
      <c r="I9" s="6">
        <f t="shared" ref="I9" si="2">E9*H9</f>
        <v>375</v>
      </c>
      <c r="J9" s="29"/>
      <c r="K9" s="29">
        <v>0</v>
      </c>
      <c r="L9" s="6">
        <f t="shared" si="1"/>
        <v>3795</v>
      </c>
      <c r="M9" s="16" t="s">
        <v>71</v>
      </c>
    </row>
    <row r="10" spans="1:14" s="3" customFormat="1" ht="30" customHeight="1" x14ac:dyDescent="0.3">
      <c r="A10" s="46" t="s">
        <v>112</v>
      </c>
      <c r="B10" s="8" t="s">
        <v>320</v>
      </c>
      <c r="C10" s="65" t="s">
        <v>51</v>
      </c>
      <c r="D10" s="65" t="s">
        <v>334</v>
      </c>
      <c r="E10" s="193">
        <v>15</v>
      </c>
      <c r="F10" s="83">
        <v>278</v>
      </c>
      <c r="G10" s="6">
        <f>E10*F10</f>
        <v>4170</v>
      </c>
      <c r="H10" s="6">
        <v>25</v>
      </c>
      <c r="I10" s="6">
        <f t="shared" ref="I10" si="3">E10*H10</f>
        <v>375</v>
      </c>
      <c r="J10" s="29"/>
      <c r="K10" s="29">
        <v>0</v>
      </c>
      <c r="L10" s="6">
        <f t="shared" ref="L10" si="4">+G10-I10+K10</f>
        <v>3795</v>
      </c>
      <c r="M10" s="16" t="s">
        <v>71</v>
      </c>
      <c r="N10" s="40"/>
    </row>
    <row r="11" spans="1:14" s="3" customFormat="1" ht="30" customHeight="1" x14ac:dyDescent="0.3">
      <c r="A11" s="46"/>
      <c r="B11" s="8"/>
      <c r="C11" s="88"/>
      <c r="D11" s="33"/>
      <c r="E11" s="25"/>
      <c r="F11" s="85"/>
      <c r="G11" s="6"/>
      <c r="H11" s="226"/>
      <c r="I11" s="29"/>
      <c r="J11" s="226"/>
      <c r="K11" s="6"/>
      <c r="L11" s="6"/>
      <c r="M11" s="30"/>
      <c r="N11" s="40"/>
    </row>
    <row r="12" spans="1:14" s="3" customFormat="1" ht="30" customHeight="1" x14ac:dyDescent="0.3">
      <c r="A12" s="46"/>
      <c r="B12" s="8"/>
      <c r="C12" s="88"/>
      <c r="D12" s="33"/>
      <c r="E12" s="25"/>
      <c r="F12" s="85"/>
      <c r="G12" s="6"/>
      <c r="H12" s="226"/>
      <c r="I12" s="29"/>
      <c r="J12" s="226"/>
      <c r="K12" s="6"/>
      <c r="L12" s="6"/>
      <c r="M12" s="30"/>
      <c r="N12" s="40"/>
    </row>
    <row r="13" spans="1:14" s="3" customFormat="1" ht="30" customHeight="1" thickBot="1" x14ac:dyDescent="0.35">
      <c r="A13" s="46"/>
      <c r="B13" s="8"/>
      <c r="C13" s="88"/>
      <c r="D13" s="33"/>
      <c r="E13" s="25"/>
      <c r="F13" s="95"/>
      <c r="G13" s="23"/>
      <c r="H13" s="244"/>
      <c r="I13" s="38"/>
      <c r="J13" s="244"/>
      <c r="K13" s="23"/>
      <c r="L13" s="23"/>
      <c r="M13" s="30"/>
      <c r="N13" s="40"/>
    </row>
    <row r="14" spans="1:14" s="3" customFormat="1" ht="30" customHeight="1" thickTop="1" thickBot="1" x14ac:dyDescent="0.35">
      <c r="A14" s="18"/>
      <c r="B14" s="36" t="s">
        <v>16</v>
      </c>
      <c r="C14" s="36"/>
      <c r="D14" s="36"/>
      <c r="E14" s="35"/>
      <c r="F14" s="257"/>
      <c r="G14" s="24">
        <f>SUM(G8:G13)</f>
        <v>12510</v>
      </c>
      <c r="H14" s="24">
        <f t="shared" ref="H14:L14" si="5">SUM(H8:H13)</f>
        <v>75</v>
      </c>
      <c r="I14" s="24">
        <f t="shared" si="5"/>
        <v>1125</v>
      </c>
      <c r="J14" s="24">
        <f t="shared" si="5"/>
        <v>0</v>
      </c>
      <c r="K14" s="24">
        <f t="shared" si="5"/>
        <v>0</v>
      </c>
      <c r="L14" s="24">
        <f t="shared" si="5"/>
        <v>11385</v>
      </c>
      <c r="M14" s="246"/>
    </row>
    <row r="15" spans="1:14" s="3" customFormat="1" ht="22.5" customHeight="1" x14ac:dyDescent="0.3">
      <c r="B15" s="201" t="s">
        <v>360</v>
      </c>
      <c r="C15" s="201"/>
      <c r="G15" s="41"/>
      <c r="H15" s="41"/>
      <c r="J15" s="232"/>
      <c r="K15" s="3" t="s">
        <v>359</v>
      </c>
      <c r="L15" s="232"/>
    </row>
    <row r="16" spans="1:14" s="3" customFormat="1" ht="22.5" customHeight="1" x14ac:dyDescent="0.3">
      <c r="B16" s="201"/>
      <c r="C16" s="201"/>
      <c r="K16" s="2"/>
    </row>
    <row r="17" spans="2:12" s="3" customFormat="1" ht="21.75" customHeight="1" x14ac:dyDescent="0.3">
      <c r="B17" s="201"/>
      <c r="C17" s="201"/>
      <c r="K17" s="2"/>
    </row>
    <row r="18" spans="2:12" s="3" customFormat="1" ht="22.5" customHeight="1" x14ac:dyDescent="0.3">
      <c r="B18" s="201" t="s">
        <v>19</v>
      </c>
      <c r="C18" s="201"/>
      <c r="I18" s="71"/>
      <c r="J18" s="71"/>
      <c r="K18" s="153" t="s">
        <v>275</v>
      </c>
      <c r="L18" s="71"/>
    </row>
    <row r="19" spans="2:12" x14ac:dyDescent="0.2">
      <c r="E19" s="55"/>
      <c r="F19" s="55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4" workbookViewId="0">
      <selection activeCell="E5" sqref="E5:E14"/>
    </sheetView>
  </sheetViews>
  <sheetFormatPr baseColWidth="10" defaultColWidth="11.42578125" defaultRowHeight="12.75" x14ac:dyDescent="0.2"/>
  <cols>
    <col min="1" max="1" width="8.85546875" style="2" customWidth="1"/>
    <col min="2" max="2" width="22.710937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1" width="10.7109375" style="2" customWidth="1"/>
    <col min="12" max="12" width="11" style="2" customWidth="1"/>
    <col min="13" max="13" width="28.855468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221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338</v>
      </c>
    </row>
    <row r="5" spans="1:14" ht="46.9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239" t="s">
        <v>210</v>
      </c>
      <c r="H5" s="62" t="s">
        <v>209</v>
      </c>
      <c r="I5" s="62" t="s">
        <v>211</v>
      </c>
      <c r="J5" s="62"/>
      <c r="K5" s="113" t="s">
        <v>168</v>
      </c>
      <c r="L5" s="239" t="s">
        <v>16</v>
      </c>
      <c r="M5" s="82" t="s">
        <v>17</v>
      </c>
    </row>
    <row r="6" spans="1:14" s="3" customFormat="1" ht="22.5" customHeight="1" x14ac:dyDescent="0.3">
      <c r="A6" s="48" t="s">
        <v>112</v>
      </c>
      <c r="B6" s="50" t="s">
        <v>51</v>
      </c>
      <c r="C6" s="50"/>
      <c r="D6" s="13"/>
      <c r="E6" s="13"/>
      <c r="F6" s="256"/>
      <c r="G6" s="260"/>
      <c r="H6" s="258"/>
      <c r="I6" s="14"/>
      <c r="J6" s="31"/>
      <c r="K6" s="260"/>
      <c r="L6" s="260"/>
      <c r="M6" s="32"/>
    </row>
    <row r="7" spans="1:14" s="3" customFormat="1" ht="22.5" customHeight="1" x14ac:dyDescent="0.3">
      <c r="A7" s="44" t="s">
        <v>112</v>
      </c>
      <c r="B7" s="34" t="s">
        <v>51</v>
      </c>
      <c r="C7" s="34"/>
      <c r="D7" s="5"/>
      <c r="E7" s="5"/>
      <c r="F7" s="94"/>
      <c r="G7" s="6"/>
      <c r="H7" s="259"/>
      <c r="I7" s="6"/>
      <c r="J7" s="29"/>
      <c r="K7" s="6"/>
      <c r="L7" s="6"/>
      <c r="M7" s="30"/>
    </row>
    <row r="8" spans="1:14" s="3" customFormat="1" ht="30" customHeight="1" x14ac:dyDescent="0.3">
      <c r="A8" s="46" t="s">
        <v>112</v>
      </c>
      <c r="B8" s="8" t="s">
        <v>356</v>
      </c>
      <c r="C8" s="127" t="s">
        <v>201</v>
      </c>
      <c r="D8" s="33" t="s">
        <v>13</v>
      </c>
      <c r="E8" s="229">
        <v>15</v>
      </c>
      <c r="F8" s="83">
        <v>278</v>
      </c>
      <c r="G8" s="29">
        <f t="shared" ref="G8:G9" si="0">E8*F8</f>
        <v>4170</v>
      </c>
      <c r="H8" s="6">
        <v>25</v>
      </c>
      <c r="I8" s="29">
        <f t="shared" ref="I8:I9" si="1">E8*H8</f>
        <v>375</v>
      </c>
      <c r="J8" s="6">
        <v>0</v>
      </c>
      <c r="K8" s="29">
        <f t="shared" ref="K8:K9" si="2">+E8*J8</f>
        <v>0</v>
      </c>
      <c r="L8" s="6">
        <f t="shared" ref="L8:L9" si="3">+G8-I8+K8</f>
        <v>3795</v>
      </c>
      <c r="M8" s="16" t="s">
        <v>358</v>
      </c>
    </row>
    <row r="9" spans="1:14" s="3" customFormat="1" ht="30" customHeight="1" x14ac:dyDescent="0.3">
      <c r="A9" s="46" t="s">
        <v>112</v>
      </c>
      <c r="B9" s="8" t="s">
        <v>357</v>
      </c>
      <c r="C9" s="127" t="s">
        <v>201</v>
      </c>
      <c r="D9" s="33" t="s">
        <v>13</v>
      </c>
      <c r="E9" s="25">
        <v>13</v>
      </c>
      <c r="F9" s="83">
        <v>278</v>
      </c>
      <c r="G9" s="29">
        <f t="shared" si="0"/>
        <v>3614</v>
      </c>
      <c r="H9" s="6">
        <v>25</v>
      </c>
      <c r="I9" s="29">
        <f t="shared" si="1"/>
        <v>325</v>
      </c>
      <c r="J9" s="6">
        <v>0</v>
      </c>
      <c r="K9" s="29">
        <f t="shared" si="2"/>
        <v>0</v>
      </c>
      <c r="L9" s="6">
        <f t="shared" si="3"/>
        <v>3289</v>
      </c>
      <c r="M9" s="16" t="s">
        <v>358</v>
      </c>
    </row>
    <row r="10" spans="1:14" s="3" customFormat="1" ht="30" customHeight="1" x14ac:dyDescent="0.3">
      <c r="A10" s="46"/>
      <c r="B10" s="8"/>
      <c r="C10" s="65"/>
      <c r="D10" s="65"/>
      <c r="E10" s="193"/>
      <c r="F10" s="83"/>
      <c r="G10" s="6"/>
      <c r="H10" s="6">
        <v>25</v>
      </c>
      <c r="I10" s="6"/>
      <c r="J10" s="29"/>
      <c r="K10" s="29"/>
      <c r="L10" s="6"/>
      <c r="M10" s="16"/>
      <c r="N10" s="40"/>
    </row>
    <row r="11" spans="1:14" s="3" customFormat="1" ht="30" customHeight="1" x14ac:dyDescent="0.3">
      <c r="A11" s="46"/>
      <c r="B11" s="8"/>
      <c r="C11" s="88"/>
      <c r="D11" s="33"/>
      <c r="E11" s="25"/>
      <c r="F11" s="85"/>
      <c r="G11" s="6"/>
      <c r="H11" s="226"/>
      <c r="I11" s="29"/>
      <c r="J11" s="226"/>
      <c r="K11" s="6"/>
      <c r="L11" s="6"/>
      <c r="M11" s="30"/>
      <c r="N11" s="40"/>
    </row>
    <row r="12" spans="1:14" s="3" customFormat="1" ht="30" customHeight="1" x14ac:dyDescent="0.3">
      <c r="A12" s="46"/>
      <c r="B12" s="8"/>
      <c r="C12" s="88"/>
      <c r="D12" s="33"/>
      <c r="E12" s="25"/>
      <c r="F12" s="85"/>
      <c r="G12" s="6"/>
      <c r="H12" s="226"/>
      <c r="I12" s="29"/>
      <c r="J12" s="226"/>
      <c r="K12" s="6"/>
      <c r="L12" s="6"/>
      <c r="M12" s="30"/>
      <c r="N12" s="40"/>
    </row>
    <row r="13" spans="1:14" s="3" customFormat="1" ht="30" customHeight="1" thickBot="1" x14ac:dyDescent="0.35">
      <c r="A13" s="46"/>
      <c r="B13" s="8"/>
      <c r="C13" s="88"/>
      <c r="D13" s="33"/>
      <c r="E13" s="25"/>
      <c r="F13" s="95"/>
      <c r="G13" s="23"/>
      <c r="H13" s="244"/>
      <c r="I13" s="38"/>
      <c r="J13" s="244"/>
      <c r="K13" s="23"/>
      <c r="L13" s="23"/>
      <c r="M13" s="30"/>
      <c r="N13" s="40"/>
    </row>
    <row r="14" spans="1:14" s="3" customFormat="1" ht="30" customHeight="1" thickTop="1" thickBot="1" x14ac:dyDescent="0.35">
      <c r="A14" s="18"/>
      <c r="B14" s="36" t="s">
        <v>16</v>
      </c>
      <c r="C14" s="36"/>
      <c r="D14" s="36"/>
      <c r="E14" s="35"/>
      <c r="F14" s="257"/>
      <c r="G14" s="24">
        <f>SUM(G8:G13)</f>
        <v>7784</v>
      </c>
      <c r="H14" s="24">
        <f t="shared" ref="H14:L14" si="4">SUM(H8:H13)</f>
        <v>75</v>
      </c>
      <c r="I14" s="24">
        <f t="shared" si="4"/>
        <v>700</v>
      </c>
      <c r="J14" s="24">
        <f t="shared" si="4"/>
        <v>0</v>
      </c>
      <c r="K14" s="24">
        <f t="shared" si="4"/>
        <v>0</v>
      </c>
      <c r="L14" s="24">
        <f t="shared" si="4"/>
        <v>7084</v>
      </c>
      <c r="M14" s="246"/>
    </row>
    <row r="15" spans="1:14" s="3" customFormat="1" ht="22.5" customHeight="1" x14ac:dyDescent="0.3">
      <c r="B15" s="201" t="s">
        <v>360</v>
      </c>
      <c r="C15" s="201"/>
      <c r="I15" s="232"/>
      <c r="J15" s="232"/>
      <c r="K15" s="2" t="s">
        <v>359</v>
      </c>
      <c r="L15" s="232"/>
    </row>
    <row r="16" spans="1:14" s="3" customFormat="1" ht="22.5" customHeight="1" x14ac:dyDescent="0.3">
      <c r="B16" s="201"/>
      <c r="C16" s="201"/>
      <c r="K16" s="2"/>
    </row>
    <row r="17" spans="2:12" s="3" customFormat="1" ht="21.75" customHeight="1" x14ac:dyDescent="0.3">
      <c r="B17" s="201"/>
      <c r="C17" s="201"/>
      <c r="K17" s="2"/>
    </row>
    <row r="18" spans="2:12" s="3" customFormat="1" ht="22.5" customHeight="1" x14ac:dyDescent="0.3">
      <c r="B18" s="201" t="s">
        <v>19</v>
      </c>
      <c r="C18" s="201"/>
      <c r="I18" s="71"/>
      <c r="J18" s="71"/>
      <c r="K18" s="153" t="s">
        <v>275</v>
      </c>
      <c r="L18" s="71"/>
    </row>
    <row r="19" spans="2:12" x14ac:dyDescent="0.2">
      <c r="E19" s="55"/>
      <c r="F19" s="55"/>
    </row>
    <row r="87" spans="2:2" x14ac:dyDescent="0.2">
      <c r="B87" s="2">
        <v>0</v>
      </c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M18"/>
  <sheetViews>
    <sheetView topLeftCell="A3" zoomScale="80" zoomScaleNormal="80"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3.7109375" style="2" customWidth="1"/>
    <col min="4" max="4" width="11.7109375" style="2" customWidth="1"/>
    <col min="5" max="5" width="5.7109375" style="2" customWidth="1"/>
    <col min="6" max="6" width="7.85546875" style="2" customWidth="1"/>
    <col min="7" max="7" width="11" style="2" customWidth="1"/>
    <col min="8" max="8" width="0.140625" style="2" customWidth="1"/>
    <col min="9" max="9" width="9.85546875" style="2" customWidth="1"/>
    <col min="10" max="10" width="8.140625" style="2" hidden="1" customWidth="1"/>
    <col min="11" max="11" width="9.85546875" style="2" customWidth="1"/>
    <col min="12" max="12" width="11" style="2" customWidth="1"/>
    <col min="13" max="13" width="31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43.9" customHeight="1" thickBot="1" x14ac:dyDescent="0.3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81" t="s">
        <v>212</v>
      </c>
      <c r="K5" s="81" t="s">
        <v>301</v>
      </c>
      <c r="L5" s="62" t="s">
        <v>16</v>
      </c>
      <c r="M5" s="82" t="s">
        <v>17</v>
      </c>
    </row>
    <row r="6" spans="1:13" s="3" customFormat="1" ht="37.9" customHeight="1" x14ac:dyDescent="0.3">
      <c r="A6" s="48" t="s">
        <v>135</v>
      </c>
      <c r="B6" s="50" t="s">
        <v>51</v>
      </c>
      <c r="C6" s="24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7.9" customHeight="1" x14ac:dyDescent="0.3">
      <c r="A7" s="44" t="s">
        <v>135</v>
      </c>
      <c r="B7" s="261" t="s">
        <v>342</v>
      </c>
      <c r="C7" s="24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7.9" customHeight="1" x14ac:dyDescent="0.3">
      <c r="A8" s="46" t="s">
        <v>135</v>
      </c>
      <c r="B8" s="8" t="s">
        <v>268</v>
      </c>
      <c r="C8" s="225" t="s">
        <v>341</v>
      </c>
      <c r="D8" s="65" t="s">
        <v>340</v>
      </c>
      <c r="E8" s="164">
        <v>15</v>
      </c>
      <c r="F8" s="83">
        <v>206</v>
      </c>
      <c r="G8" s="56">
        <f t="shared" ref="G8:G12" si="0">E8*F8</f>
        <v>3090</v>
      </c>
      <c r="H8" s="56">
        <v>6</v>
      </c>
      <c r="I8" s="6">
        <f t="shared" ref="I8" si="1">E8*H8</f>
        <v>90</v>
      </c>
      <c r="J8" s="6">
        <v>0</v>
      </c>
      <c r="K8" s="6">
        <f t="shared" ref="K8" si="2">J8*E8</f>
        <v>0</v>
      </c>
      <c r="L8" s="6">
        <f t="shared" ref="L8" si="3">+G8-I8+K8</f>
        <v>3000</v>
      </c>
      <c r="M8" s="16" t="s">
        <v>322</v>
      </c>
    </row>
    <row r="9" spans="1:13" s="3" customFormat="1" ht="37.9" customHeight="1" x14ac:dyDescent="0.3">
      <c r="A9" s="46" t="s">
        <v>135</v>
      </c>
      <c r="B9" s="8" t="s">
        <v>203</v>
      </c>
      <c r="C9" s="225" t="s">
        <v>341</v>
      </c>
      <c r="D9" s="65" t="s">
        <v>340</v>
      </c>
      <c r="E9" s="164">
        <v>15</v>
      </c>
      <c r="F9" s="83">
        <v>206</v>
      </c>
      <c r="G9" s="56">
        <f t="shared" si="0"/>
        <v>3090</v>
      </c>
      <c r="H9" s="56">
        <v>6</v>
      </c>
      <c r="I9" s="6">
        <f t="shared" ref="I9:I10" si="4">E9*H9</f>
        <v>90</v>
      </c>
      <c r="J9" s="6">
        <v>0</v>
      </c>
      <c r="K9" s="6">
        <f t="shared" ref="K9:K10" si="5">J9*E9</f>
        <v>0</v>
      </c>
      <c r="L9" s="6">
        <f t="shared" ref="L9:L10" si="6">+G9-I9+K9</f>
        <v>3000</v>
      </c>
      <c r="M9" s="16" t="s">
        <v>322</v>
      </c>
    </row>
    <row r="10" spans="1:13" s="3" customFormat="1" ht="37.9" customHeight="1" x14ac:dyDescent="0.3">
      <c r="A10" s="46" t="s">
        <v>135</v>
      </c>
      <c r="B10" s="8" t="s">
        <v>165</v>
      </c>
      <c r="C10" s="225" t="s">
        <v>341</v>
      </c>
      <c r="D10" s="65" t="s">
        <v>340</v>
      </c>
      <c r="E10" s="164">
        <v>15</v>
      </c>
      <c r="F10" s="83">
        <v>206</v>
      </c>
      <c r="G10" s="56">
        <f t="shared" si="0"/>
        <v>3090</v>
      </c>
      <c r="H10" s="56">
        <v>6</v>
      </c>
      <c r="I10" s="6">
        <f t="shared" si="4"/>
        <v>90</v>
      </c>
      <c r="J10" s="6">
        <v>0</v>
      </c>
      <c r="K10" s="6">
        <f t="shared" si="5"/>
        <v>0</v>
      </c>
      <c r="L10" s="6">
        <f t="shared" si="6"/>
        <v>3000</v>
      </c>
      <c r="M10" s="16" t="s">
        <v>322</v>
      </c>
    </row>
    <row r="11" spans="1:13" s="3" customFormat="1" ht="37.9" customHeight="1" x14ac:dyDescent="0.3">
      <c r="A11" s="46" t="s">
        <v>135</v>
      </c>
      <c r="B11" s="8" t="s">
        <v>220</v>
      </c>
      <c r="C11" s="225" t="s">
        <v>341</v>
      </c>
      <c r="D11" s="65" t="s">
        <v>340</v>
      </c>
      <c r="E11" s="164">
        <v>15</v>
      </c>
      <c r="F11" s="83">
        <v>206</v>
      </c>
      <c r="G11" s="56">
        <f t="shared" si="0"/>
        <v>3090</v>
      </c>
      <c r="H11" s="56">
        <v>6</v>
      </c>
      <c r="I11" s="6">
        <f t="shared" ref="I11:I12" si="7">E11*H11</f>
        <v>90</v>
      </c>
      <c r="J11" s="6">
        <v>0</v>
      </c>
      <c r="K11" s="6">
        <f t="shared" ref="K11:K12" si="8">J11*E11</f>
        <v>0</v>
      </c>
      <c r="L11" s="6">
        <f t="shared" ref="L11:L12" si="9">+G11-I11+K11</f>
        <v>3000</v>
      </c>
      <c r="M11" s="16" t="s">
        <v>322</v>
      </c>
    </row>
    <row r="12" spans="1:13" s="3" customFormat="1" ht="37.9" customHeight="1" thickBot="1" x14ac:dyDescent="0.35">
      <c r="A12" s="46" t="s">
        <v>135</v>
      </c>
      <c r="B12" s="8" t="s">
        <v>325</v>
      </c>
      <c r="C12" s="225" t="s">
        <v>341</v>
      </c>
      <c r="D12" s="65" t="s">
        <v>340</v>
      </c>
      <c r="E12" s="164">
        <v>15</v>
      </c>
      <c r="F12" s="83">
        <v>206</v>
      </c>
      <c r="G12" s="57">
        <f t="shared" si="0"/>
        <v>3090</v>
      </c>
      <c r="H12" s="57">
        <v>6</v>
      </c>
      <c r="I12" s="23">
        <f t="shared" si="7"/>
        <v>90</v>
      </c>
      <c r="J12" s="23">
        <v>0</v>
      </c>
      <c r="K12" s="23">
        <f t="shared" si="8"/>
        <v>0</v>
      </c>
      <c r="L12" s="23">
        <f t="shared" si="9"/>
        <v>3000</v>
      </c>
      <c r="M12" s="16" t="s">
        <v>322</v>
      </c>
    </row>
    <row r="13" spans="1:13" s="3" customFormat="1" ht="37.9" customHeight="1" thickTop="1" thickBot="1" x14ac:dyDescent="0.35">
      <c r="A13" s="18"/>
      <c r="B13" s="36" t="s">
        <v>16</v>
      </c>
      <c r="C13" s="36"/>
      <c r="D13" s="36"/>
      <c r="E13" s="165"/>
      <c r="F13" s="24"/>
      <c r="G13" s="24">
        <f t="shared" ref="G13:L13" si="10">SUM(G8:G12)</f>
        <v>15450</v>
      </c>
      <c r="H13" s="24">
        <f t="shared" si="10"/>
        <v>30</v>
      </c>
      <c r="I13" s="24">
        <f t="shared" si="10"/>
        <v>450</v>
      </c>
      <c r="J13" s="24">
        <f t="shared" si="10"/>
        <v>0</v>
      </c>
      <c r="K13" s="24">
        <f t="shared" si="10"/>
        <v>0</v>
      </c>
      <c r="L13" s="24">
        <f t="shared" si="10"/>
        <v>15000</v>
      </c>
      <c r="M13" s="22"/>
    </row>
    <row r="14" spans="1:13" s="3" customFormat="1" ht="37.9" customHeight="1" x14ac:dyDescent="0.3">
      <c r="A14" s="40"/>
      <c r="B14" s="42"/>
      <c r="C14" s="42"/>
      <c r="D14" s="42"/>
      <c r="E14" s="262"/>
      <c r="F14" s="101"/>
      <c r="G14" s="101"/>
      <c r="H14" s="101"/>
      <c r="I14" s="101"/>
      <c r="J14" s="101"/>
      <c r="K14" s="101"/>
      <c r="L14" s="101"/>
      <c r="M14" s="40"/>
    </row>
    <row r="15" spans="1:13" s="3" customFormat="1" ht="22.5" customHeight="1" x14ac:dyDescent="0.3">
      <c r="B15" s="201" t="s">
        <v>360</v>
      </c>
      <c r="C15" s="201"/>
      <c r="I15" s="3" t="s">
        <v>359</v>
      </c>
      <c r="J15" s="232"/>
      <c r="K15" s="2"/>
      <c r="L15" s="232"/>
    </row>
    <row r="16" spans="1:13" s="3" customFormat="1" ht="22.5" customHeight="1" x14ac:dyDescent="0.3">
      <c r="B16" s="9"/>
      <c r="C16" s="9"/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 t="s">
        <v>19</v>
      </c>
      <c r="C18" s="9"/>
      <c r="I18" s="196" t="s">
        <v>269</v>
      </c>
      <c r="J18" s="71"/>
      <c r="K18" s="71"/>
      <c r="L18" s="71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8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4"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29.5703125" style="2" customWidth="1"/>
    <col min="3" max="3" width="13.7109375" style="2" customWidth="1"/>
    <col min="4" max="4" width="13" style="2" customWidth="1"/>
    <col min="5" max="5" width="5.7109375" style="2" customWidth="1"/>
    <col min="6" max="6" width="7.85546875" style="2" customWidth="1"/>
    <col min="7" max="7" width="9.85546875" style="2" customWidth="1"/>
    <col min="8" max="8" width="0.7109375" style="2" hidden="1" customWidth="1"/>
    <col min="9" max="9" width="10" style="2" customWidth="1"/>
    <col min="10" max="10" width="8.140625" style="2" hidden="1" customWidth="1"/>
    <col min="11" max="11" width="8.7109375" style="2" customWidth="1"/>
    <col min="12" max="12" width="11" style="2" customWidth="1"/>
    <col min="13" max="13" width="31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221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338</v>
      </c>
    </row>
    <row r="5" spans="1:13" ht="43.9" customHeight="1" thickBot="1" x14ac:dyDescent="0.25">
      <c r="A5" s="10" t="s">
        <v>14</v>
      </c>
      <c r="B5" s="11" t="s">
        <v>11</v>
      </c>
      <c r="C5" s="62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 t="s">
        <v>212</v>
      </c>
      <c r="K5" s="62" t="s">
        <v>301</v>
      </c>
      <c r="L5" s="62" t="s">
        <v>16</v>
      </c>
      <c r="M5" s="82" t="s">
        <v>17</v>
      </c>
    </row>
    <row r="6" spans="1:13" s="3" customFormat="1" ht="37.9" customHeight="1" x14ac:dyDescent="0.3">
      <c r="A6" s="48" t="s">
        <v>135</v>
      </c>
      <c r="B6" s="50" t="s">
        <v>51</v>
      </c>
      <c r="C6" s="24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7.9" customHeight="1" x14ac:dyDescent="0.3">
      <c r="A7" s="53" t="s">
        <v>135</v>
      </c>
      <c r="B7" s="261" t="s">
        <v>342</v>
      </c>
      <c r="C7" s="24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7.9" customHeight="1" x14ac:dyDescent="0.3">
      <c r="A8" s="46" t="s">
        <v>135</v>
      </c>
      <c r="B8" s="8" t="s">
        <v>166</v>
      </c>
      <c r="C8" s="225" t="s">
        <v>341</v>
      </c>
      <c r="D8" s="65" t="s">
        <v>167</v>
      </c>
      <c r="E8" s="164">
        <v>15</v>
      </c>
      <c r="F8" s="83">
        <v>164</v>
      </c>
      <c r="G8" s="56">
        <f t="shared" ref="G8:G12" si="0">E8*F8</f>
        <v>2460</v>
      </c>
      <c r="H8" s="56">
        <v>1</v>
      </c>
      <c r="I8" s="6">
        <f t="shared" ref="I8:I12" si="1">E8*H8</f>
        <v>15</v>
      </c>
      <c r="J8" s="233">
        <v>0</v>
      </c>
      <c r="K8" s="6">
        <f t="shared" ref="K8:K11" si="2">J8*E8</f>
        <v>0</v>
      </c>
      <c r="L8" s="6">
        <f t="shared" ref="L8:L12" si="3">+G8-I8+K8</f>
        <v>2445</v>
      </c>
      <c r="M8" s="16" t="s">
        <v>322</v>
      </c>
    </row>
    <row r="9" spans="1:13" s="3" customFormat="1" ht="37.9" customHeight="1" x14ac:dyDescent="0.3">
      <c r="A9" s="46" t="s">
        <v>135</v>
      </c>
      <c r="B9" s="61" t="s">
        <v>288</v>
      </c>
      <c r="C9" s="225" t="s">
        <v>341</v>
      </c>
      <c r="D9" s="65" t="s">
        <v>167</v>
      </c>
      <c r="E9" s="164">
        <v>15</v>
      </c>
      <c r="F9" s="83">
        <v>164</v>
      </c>
      <c r="G9" s="56">
        <f t="shared" si="0"/>
        <v>2460</v>
      </c>
      <c r="H9" s="56">
        <v>1</v>
      </c>
      <c r="I9" s="6">
        <f t="shared" si="1"/>
        <v>15</v>
      </c>
      <c r="J9" s="233">
        <v>0</v>
      </c>
      <c r="K9" s="6">
        <f t="shared" si="2"/>
        <v>0</v>
      </c>
      <c r="L9" s="6">
        <f t="shared" si="3"/>
        <v>2445</v>
      </c>
      <c r="M9" s="16" t="s">
        <v>322</v>
      </c>
    </row>
    <row r="10" spans="1:13" s="3" customFormat="1" ht="37.9" customHeight="1" x14ac:dyDescent="0.3">
      <c r="A10" s="46" t="s">
        <v>135</v>
      </c>
      <c r="B10" s="61" t="s">
        <v>305</v>
      </c>
      <c r="C10" s="225" t="s">
        <v>341</v>
      </c>
      <c r="D10" s="65" t="s">
        <v>167</v>
      </c>
      <c r="E10" s="164">
        <v>15</v>
      </c>
      <c r="F10" s="83">
        <v>164</v>
      </c>
      <c r="G10" s="56">
        <f t="shared" si="0"/>
        <v>2460</v>
      </c>
      <c r="H10" s="56">
        <v>1</v>
      </c>
      <c r="I10" s="6">
        <f t="shared" si="1"/>
        <v>15</v>
      </c>
      <c r="J10" s="233">
        <v>0</v>
      </c>
      <c r="K10" s="6">
        <f t="shared" si="2"/>
        <v>0</v>
      </c>
      <c r="L10" s="6">
        <f t="shared" si="3"/>
        <v>2445</v>
      </c>
      <c r="M10" s="16" t="s">
        <v>322</v>
      </c>
    </row>
    <row r="11" spans="1:13" s="3" customFormat="1" ht="37.9" customHeight="1" x14ac:dyDescent="0.3">
      <c r="A11" s="46" t="s">
        <v>135</v>
      </c>
      <c r="B11" s="8" t="s">
        <v>55</v>
      </c>
      <c r="C11" s="225" t="s">
        <v>341</v>
      </c>
      <c r="D11" s="65" t="s">
        <v>108</v>
      </c>
      <c r="E11" s="164">
        <v>15</v>
      </c>
      <c r="F11" s="83">
        <v>362</v>
      </c>
      <c r="G11" s="56">
        <f>E11*F11</f>
        <v>5430</v>
      </c>
      <c r="H11" s="56">
        <v>42</v>
      </c>
      <c r="I11" s="6">
        <f t="shared" si="1"/>
        <v>630</v>
      </c>
      <c r="J11" s="6">
        <v>0</v>
      </c>
      <c r="K11" s="6">
        <f t="shared" si="2"/>
        <v>0</v>
      </c>
      <c r="L11" s="6">
        <f t="shared" si="3"/>
        <v>4800</v>
      </c>
      <c r="M11" s="16" t="s">
        <v>322</v>
      </c>
    </row>
    <row r="12" spans="1:13" s="3" customFormat="1" ht="37.9" customHeight="1" thickBot="1" x14ac:dyDescent="0.35">
      <c r="A12" s="46" t="s">
        <v>135</v>
      </c>
      <c r="B12" s="8" t="s">
        <v>233</v>
      </c>
      <c r="C12" s="225" t="s">
        <v>341</v>
      </c>
      <c r="D12" s="33" t="s">
        <v>234</v>
      </c>
      <c r="E12" s="164">
        <v>15</v>
      </c>
      <c r="F12" s="84">
        <v>226</v>
      </c>
      <c r="G12" s="57">
        <f t="shared" si="0"/>
        <v>3390</v>
      </c>
      <c r="H12" s="238">
        <v>9</v>
      </c>
      <c r="I12" s="23">
        <f t="shared" si="1"/>
        <v>135</v>
      </c>
      <c r="J12" s="23">
        <v>0</v>
      </c>
      <c r="K12" s="23">
        <v>0</v>
      </c>
      <c r="L12" s="23">
        <f t="shared" si="3"/>
        <v>3255</v>
      </c>
      <c r="M12" s="16" t="s">
        <v>322</v>
      </c>
    </row>
    <row r="13" spans="1:13" s="3" customFormat="1" ht="37.9" customHeight="1" thickTop="1" thickBot="1" x14ac:dyDescent="0.35">
      <c r="A13" s="18"/>
      <c r="B13" s="36" t="s">
        <v>16</v>
      </c>
      <c r="C13" s="36"/>
      <c r="D13" s="36"/>
      <c r="E13" s="165"/>
      <c r="F13" s="24"/>
      <c r="G13" s="24">
        <f t="shared" ref="G13:L13" si="4">SUM(G8:G12)</f>
        <v>16200</v>
      </c>
      <c r="H13" s="24">
        <f t="shared" si="4"/>
        <v>54</v>
      </c>
      <c r="I13" s="24">
        <f t="shared" si="4"/>
        <v>810</v>
      </c>
      <c r="J13" s="24">
        <f t="shared" si="4"/>
        <v>0</v>
      </c>
      <c r="K13" s="24">
        <f t="shared" si="4"/>
        <v>0</v>
      </c>
      <c r="L13" s="24">
        <f t="shared" si="4"/>
        <v>15390</v>
      </c>
      <c r="M13" s="22"/>
    </row>
    <row r="14" spans="1:13" s="3" customFormat="1" ht="22.5" customHeight="1" x14ac:dyDescent="0.3">
      <c r="B14" s="201" t="s">
        <v>360</v>
      </c>
      <c r="C14" s="201"/>
      <c r="I14" s="3" t="s">
        <v>359</v>
      </c>
      <c r="J14" s="232"/>
      <c r="K14" s="2"/>
      <c r="L14" s="232"/>
    </row>
    <row r="15" spans="1:13" s="3" customFormat="1" ht="22.5" customHeight="1" x14ac:dyDescent="0.3">
      <c r="B15" s="201"/>
      <c r="C15" s="201"/>
    </row>
    <row r="16" spans="1:13" s="3" customFormat="1" ht="21.75" customHeight="1" x14ac:dyDescent="0.3">
      <c r="B16" s="201"/>
      <c r="C16" s="201"/>
    </row>
    <row r="17" spans="2:12" s="3" customFormat="1" ht="22.5" customHeight="1" x14ac:dyDescent="0.3">
      <c r="B17" s="201" t="s">
        <v>19</v>
      </c>
      <c r="C17" s="201"/>
      <c r="I17" s="196" t="s">
        <v>269</v>
      </c>
      <c r="J17" s="71"/>
      <c r="K17" s="71"/>
      <c r="L17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5" sqref="E5:E11"/>
    </sheetView>
  </sheetViews>
  <sheetFormatPr baseColWidth="10" defaultColWidth="11.42578125" defaultRowHeight="12.75" x14ac:dyDescent="0.2"/>
  <cols>
    <col min="1" max="1" width="8.7109375" style="2" customWidth="1"/>
    <col min="2" max="2" width="26.7109375" style="2" customWidth="1"/>
    <col min="3" max="3" width="11.28515625" style="2" customWidth="1"/>
    <col min="4" max="4" width="9.85546875" style="2" customWidth="1"/>
    <col min="5" max="5" width="5.7109375" style="2" customWidth="1"/>
    <col min="6" max="6" width="9" style="2" customWidth="1"/>
    <col min="7" max="7" width="9.5703125" style="2" customWidth="1"/>
    <col min="8" max="8" width="7" style="2" hidden="1" customWidth="1"/>
    <col min="9" max="9" width="7.85546875" style="2" customWidth="1"/>
    <col min="10" max="10" width="6.5703125" style="2" hidden="1" customWidth="1"/>
    <col min="11" max="11" width="9.140625" style="2" customWidth="1"/>
    <col min="12" max="12" width="10.7109375" style="2" customWidth="1"/>
    <col min="13" max="13" width="27.7109375" style="2" customWidth="1"/>
    <col min="14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221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338</v>
      </c>
    </row>
    <row r="5" spans="1:15" ht="46.9" customHeight="1" thickBot="1" x14ac:dyDescent="0.3">
      <c r="A5" s="10" t="s">
        <v>14</v>
      </c>
      <c r="B5" s="11" t="s">
        <v>11</v>
      </c>
      <c r="C5" s="11" t="s">
        <v>183</v>
      </c>
      <c r="D5" s="11" t="s">
        <v>15</v>
      </c>
      <c r="E5" s="62" t="s">
        <v>23</v>
      </c>
      <c r="F5" s="62" t="s">
        <v>208</v>
      </c>
      <c r="G5" s="62" t="s">
        <v>210</v>
      </c>
      <c r="H5" s="62" t="s">
        <v>209</v>
      </c>
      <c r="I5" s="62" t="s">
        <v>211</v>
      </c>
      <c r="J5" s="62"/>
      <c r="K5" s="81" t="s">
        <v>168</v>
      </c>
      <c r="L5" s="62" t="s">
        <v>16</v>
      </c>
      <c r="M5" s="82" t="s">
        <v>17</v>
      </c>
    </row>
    <row r="6" spans="1:15" s="3" customFormat="1" ht="22.5" customHeight="1" x14ac:dyDescent="0.3">
      <c r="A6" s="48" t="s">
        <v>112</v>
      </c>
      <c r="B6" s="50" t="s">
        <v>51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 x14ac:dyDescent="0.3">
      <c r="A7" s="44"/>
      <c r="B7" s="60" t="s">
        <v>276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196" customFormat="1" ht="30" customHeight="1" x14ac:dyDescent="0.3">
      <c r="A8" s="46" t="s">
        <v>112</v>
      </c>
      <c r="B8" s="70" t="s">
        <v>277</v>
      </c>
      <c r="C8" s="76" t="s">
        <v>201</v>
      </c>
      <c r="D8" s="72" t="s">
        <v>278</v>
      </c>
      <c r="E8" s="25">
        <v>15</v>
      </c>
      <c r="F8" s="83">
        <v>145</v>
      </c>
      <c r="G8" s="6">
        <f t="shared" ref="G8" si="0">E8*F8</f>
        <v>2175</v>
      </c>
      <c r="H8" s="6">
        <v>0</v>
      </c>
      <c r="I8" s="6">
        <f>E8*H8</f>
        <v>0</v>
      </c>
      <c r="J8" s="233">
        <v>4</v>
      </c>
      <c r="K8" s="6">
        <f>+E8*J8</f>
        <v>60</v>
      </c>
      <c r="L8" s="6">
        <f>+G8-I8+K8</f>
        <v>2235</v>
      </c>
      <c r="M8" s="16" t="s">
        <v>71</v>
      </c>
      <c r="N8" s="89"/>
    </row>
    <row r="9" spans="1:15" s="3" customFormat="1" ht="30" customHeight="1" x14ac:dyDescent="0.3">
      <c r="A9" s="46"/>
      <c r="B9" s="70"/>
      <c r="C9" s="76"/>
      <c r="D9" s="65"/>
      <c r="E9" s="25"/>
      <c r="F9" s="83"/>
      <c r="G9" s="6"/>
      <c r="H9" s="6"/>
      <c r="I9" s="6"/>
      <c r="J9" s="29"/>
      <c r="K9" s="29"/>
      <c r="L9" s="6" t="s">
        <v>260</v>
      </c>
      <c r="M9" s="16"/>
      <c r="O9" s="41"/>
    </row>
    <row r="10" spans="1:15" s="3" customFormat="1" ht="30" customHeight="1" thickBot="1" x14ac:dyDescent="0.35">
      <c r="A10" s="46"/>
      <c r="B10" s="8"/>
      <c r="C10" s="33"/>
      <c r="D10" s="33"/>
      <c r="E10" s="25"/>
      <c r="F10" s="84"/>
      <c r="G10" s="23"/>
      <c r="H10" s="23"/>
      <c r="I10" s="23"/>
      <c r="J10" s="23"/>
      <c r="K10" s="23"/>
      <c r="L10" s="23"/>
      <c r="M10" s="16"/>
      <c r="N10" s="41"/>
      <c r="O10" s="41"/>
    </row>
    <row r="11" spans="1:15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 t="shared" ref="G11:L11" si="1">SUM(G8:G10)</f>
        <v>2175</v>
      </c>
      <c r="H11" s="24">
        <f t="shared" si="1"/>
        <v>0</v>
      </c>
      <c r="I11" s="24">
        <f t="shared" si="1"/>
        <v>0</v>
      </c>
      <c r="J11" s="24">
        <f t="shared" si="1"/>
        <v>4</v>
      </c>
      <c r="K11" s="24">
        <f t="shared" si="1"/>
        <v>60</v>
      </c>
      <c r="L11" s="24">
        <f t="shared" si="1"/>
        <v>2235</v>
      </c>
      <c r="M11" s="22"/>
      <c r="O11" s="41"/>
    </row>
    <row r="12" spans="1:15" s="3" customFormat="1" ht="30" customHeight="1" x14ac:dyDescent="0.3">
      <c r="B12" s="201" t="s">
        <v>360</v>
      </c>
      <c r="C12" s="201"/>
      <c r="I12" s="3" t="s">
        <v>359</v>
      </c>
      <c r="J12" s="232"/>
      <c r="K12" s="2"/>
      <c r="L12" s="232"/>
    </row>
    <row r="13" spans="1:15" s="3" customFormat="1" ht="22.5" customHeight="1" x14ac:dyDescent="0.3">
      <c r="B13" s="201"/>
      <c r="C13" s="201"/>
      <c r="K13" s="40"/>
    </row>
    <row r="14" spans="1:15" s="3" customFormat="1" ht="22.5" customHeight="1" x14ac:dyDescent="0.3">
      <c r="B14" s="201"/>
      <c r="C14" s="201"/>
    </row>
    <row r="15" spans="1:15" s="3" customFormat="1" ht="21.75" customHeight="1" x14ac:dyDescent="0.3">
      <c r="B15" s="201" t="s">
        <v>19</v>
      </c>
      <c r="C15" s="201"/>
      <c r="I15" s="196" t="s">
        <v>269</v>
      </c>
      <c r="J15" s="71"/>
      <c r="K15" s="71"/>
      <c r="L15" s="71"/>
    </row>
    <row r="16" spans="1:15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workbookViewId="0">
      <selection activeCell="D5" sqref="D5:D177"/>
    </sheetView>
  </sheetViews>
  <sheetFormatPr baseColWidth="10" defaultRowHeight="12.75" x14ac:dyDescent="0.2"/>
  <cols>
    <col min="1" max="1" width="28.28515625" customWidth="1"/>
    <col min="2" max="2" width="16.7109375" style="269" customWidth="1"/>
    <col min="3" max="3" width="14.85546875" style="269" customWidth="1"/>
    <col min="4" max="4" width="7" style="215" customWidth="1"/>
    <col min="5" max="5" width="11.140625" style="67" customWidth="1"/>
    <col min="6" max="6" width="10.85546875" style="67" customWidth="1"/>
    <col min="7" max="7" width="9.42578125" style="67" hidden="1" customWidth="1"/>
    <col min="8" max="8" width="12.5703125" style="67" customWidth="1"/>
    <col min="9" max="9" width="3" style="67" hidden="1" customWidth="1"/>
    <col min="10" max="10" width="12.85546875" style="67" customWidth="1"/>
    <col min="11" max="11" width="11.42578125" style="67"/>
    <col min="12" max="12" width="0" style="67" hidden="1" customWidth="1"/>
  </cols>
  <sheetData>
    <row r="1" spans="1:12" x14ac:dyDescent="0.2">
      <c r="A1" s="166" t="s">
        <v>249</v>
      </c>
    </row>
    <row r="2" spans="1:12" x14ac:dyDescent="0.2">
      <c r="A2" s="166" t="s">
        <v>354</v>
      </c>
    </row>
    <row r="4" spans="1:12" ht="13.5" thickBot="1" x14ac:dyDescent="0.25"/>
    <row r="5" spans="1:12" ht="45" customHeight="1" thickBot="1" x14ac:dyDescent="0.25">
      <c r="A5" s="175" t="s">
        <v>247</v>
      </c>
      <c r="B5" s="270" t="s">
        <v>183</v>
      </c>
      <c r="C5" s="271" t="s">
        <v>15</v>
      </c>
      <c r="D5" s="216" t="s">
        <v>214</v>
      </c>
      <c r="E5" s="191" t="s">
        <v>208</v>
      </c>
      <c r="F5" s="191" t="s">
        <v>210</v>
      </c>
      <c r="G5" s="230" t="s">
        <v>209</v>
      </c>
      <c r="H5" s="191" t="s">
        <v>211</v>
      </c>
      <c r="I5" s="231" t="s">
        <v>250</v>
      </c>
      <c r="J5" s="191" t="s">
        <v>251</v>
      </c>
      <c r="K5" s="192" t="s">
        <v>248</v>
      </c>
      <c r="L5" s="228" t="s">
        <v>319</v>
      </c>
    </row>
    <row r="6" spans="1:12" ht="25.15" customHeight="1" x14ac:dyDescent="0.25">
      <c r="A6" s="176" t="str">
        <f>REG!B7</f>
        <v>ZOILA VAZQUEZ MENDOZA</v>
      </c>
      <c r="B6" s="174" t="str">
        <f>REG!C7</f>
        <v>SALA DE CABILDO</v>
      </c>
      <c r="C6" s="167" t="str">
        <f>REG!D7</f>
        <v>REG. PROPIETARIO</v>
      </c>
      <c r="D6" s="217">
        <f>REG!E7</f>
        <v>15</v>
      </c>
      <c r="E6" s="168">
        <f>REG!F7</f>
        <v>832</v>
      </c>
      <c r="F6" s="168">
        <f>REG!G7</f>
        <v>12480</v>
      </c>
      <c r="G6" s="207">
        <f>REG!H7</f>
        <v>144</v>
      </c>
      <c r="H6" s="180">
        <f>REG!I7</f>
        <v>2160</v>
      </c>
      <c r="I6" s="208">
        <f>REG!J7</f>
        <v>0</v>
      </c>
      <c r="J6" s="168">
        <f>REG!K7</f>
        <v>0</v>
      </c>
      <c r="K6" s="180">
        <f>REG!L7</f>
        <v>10320</v>
      </c>
      <c r="L6" s="146">
        <f t="shared" ref="L6:L18" si="0">F6*0.25</f>
        <v>3120</v>
      </c>
    </row>
    <row r="7" spans="1:12" ht="25.15" customHeight="1" x14ac:dyDescent="0.25">
      <c r="A7" s="177" t="str">
        <f>REG!B8</f>
        <v>JOSE ANTONIIO GARCIA CHAVARRIA</v>
      </c>
      <c r="B7" s="178" t="str">
        <f>REG!C8</f>
        <v>SALA DE CABILDO</v>
      </c>
      <c r="C7" s="178" t="str">
        <f>REG!D8</f>
        <v>REG. PROPIETARIO</v>
      </c>
      <c r="D7" s="204">
        <f>REG!E8</f>
        <v>15</v>
      </c>
      <c r="E7" s="179">
        <f>REG!F8</f>
        <v>832</v>
      </c>
      <c r="F7" s="179">
        <f>REG!G8</f>
        <v>12480</v>
      </c>
      <c r="G7" s="203">
        <f>REG!H8</f>
        <v>144</v>
      </c>
      <c r="H7" s="179">
        <f>REG!I8</f>
        <v>2160</v>
      </c>
      <c r="I7" s="209">
        <f>REG!J8</f>
        <v>0</v>
      </c>
      <c r="J7" s="179">
        <f>REG!K8</f>
        <v>0</v>
      </c>
      <c r="K7" s="179">
        <f>REG!L8</f>
        <v>10320</v>
      </c>
      <c r="L7" s="146">
        <f t="shared" si="0"/>
        <v>3120</v>
      </c>
    </row>
    <row r="8" spans="1:12" ht="25.15" customHeight="1" x14ac:dyDescent="0.25">
      <c r="A8" s="177" t="str">
        <f>REG!B9</f>
        <v>MA. ESTHER NEGRETE NEGRETE</v>
      </c>
      <c r="B8" s="178" t="str">
        <f>REG!C9</f>
        <v>SALA DE CABILDO</v>
      </c>
      <c r="C8" s="178" t="str">
        <f>REG!D9</f>
        <v>REG. PROPIETARIO</v>
      </c>
      <c r="D8" s="204">
        <f>REG!E9</f>
        <v>15</v>
      </c>
      <c r="E8" s="179">
        <f>REG!F9</f>
        <v>832</v>
      </c>
      <c r="F8" s="179">
        <f>REG!G9</f>
        <v>12480</v>
      </c>
      <c r="G8" s="203">
        <f>REG!H9</f>
        <v>144</v>
      </c>
      <c r="H8" s="179">
        <f>REG!I9</f>
        <v>2160</v>
      </c>
      <c r="I8" s="209">
        <f>REG!J9</f>
        <v>0</v>
      </c>
      <c r="J8" s="179">
        <f>REG!K9</f>
        <v>0</v>
      </c>
      <c r="K8" s="179">
        <f>REG!L9</f>
        <v>10320</v>
      </c>
      <c r="L8" s="146">
        <f t="shared" si="0"/>
        <v>3120</v>
      </c>
    </row>
    <row r="9" spans="1:12" ht="25.15" customHeight="1" x14ac:dyDescent="0.25">
      <c r="A9" s="177" t="str">
        <f>REG!B10</f>
        <v>JOSE LUIS MORONES GARCIA</v>
      </c>
      <c r="B9" s="178" t="str">
        <f>REG!C10</f>
        <v>SALA DE CABILDO</v>
      </c>
      <c r="C9" s="178" t="str">
        <f>REG!D10</f>
        <v>REG. PROPIETARIO</v>
      </c>
      <c r="D9" s="204">
        <f>REG!E10</f>
        <v>15</v>
      </c>
      <c r="E9" s="179">
        <f>REG!F10</f>
        <v>832</v>
      </c>
      <c r="F9" s="179">
        <f>REG!G10</f>
        <v>12480</v>
      </c>
      <c r="G9" s="203">
        <f>REG!H10</f>
        <v>144</v>
      </c>
      <c r="H9" s="179">
        <f>REG!I10</f>
        <v>2160</v>
      </c>
      <c r="I9" s="209">
        <f>REG!J10</f>
        <v>0</v>
      </c>
      <c r="J9" s="179">
        <f>REG!K10</f>
        <v>0</v>
      </c>
      <c r="K9" s="179">
        <f>REG!L10</f>
        <v>10320</v>
      </c>
      <c r="L9" s="146">
        <f t="shared" si="0"/>
        <v>3120</v>
      </c>
    </row>
    <row r="10" spans="1:12" ht="25.15" customHeight="1" x14ac:dyDescent="0.25">
      <c r="A10" s="177" t="str">
        <f>REG!B11</f>
        <v>JOSE PADILLA CARDENAS</v>
      </c>
      <c r="B10" s="178" t="str">
        <f>REG!C11</f>
        <v>SALA DE CABILDO</v>
      </c>
      <c r="C10" s="178" t="str">
        <f>REG!D11</f>
        <v>REG. PROPIETARIO</v>
      </c>
      <c r="D10" s="204">
        <f>REG!E11</f>
        <v>15</v>
      </c>
      <c r="E10" s="179">
        <f>REG!F11</f>
        <v>832</v>
      </c>
      <c r="F10" s="179">
        <f>REG!G11</f>
        <v>12480</v>
      </c>
      <c r="G10" s="203">
        <f>REG!H11</f>
        <v>144</v>
      </c>
      <c r="H10" s="179">
        <f>REG!I11</f>
        <v>2160</v>
      </c>
      <c r="I10" s="209">
        <f>REG!J11</f>
        <v>0</v>
      </c>
      <c r="J10" s="179">
        <f>REG!K11</f>
        <v>0</v>
      </c>
      <c r="K10" s="179">
        <f>REG!L11</f>
        <v>10320</v>
      </c>
      <c r="L10" s="146">
        <f t="shared" si="0"/>
        <v>3120</v>
      </c>
    </row>
    <row r="11" spans="1:12" ht="25.15" customHeight="1" x14ac:dyDescent="0.25">
      <c r="A11" s="177" t="str">
        <f>REG!B12</f>
        <v>GERARDO BARBA GONZALEZ</v>
      </c>
      <c r="B11" s="178" t="str">
        <f>REG!C12</f>
        <v>SALA DE CABILDO</v>
      </c>
      <c r="C11" s="178" t="str">
        <f>REG!D12</f>
        <v>REG. PROPIETARIO</v>
      </c>
      <c r="D11" s="204">
        <f>REG!E12</f>
        <v>15</v>
      </c>
      <c r="E11" s="179">
        <f>REG!F12</f>
        <v>832</v>
      </c>
      <c r="F11" s="179">
        <f>REG!G12</f>
        <v>12480</v>
      </c>
      <c r="G11" s="203">
        <f>REG!H12</f>
        <v>144</v>
      </c>
      <c r="H11" s="179">
        <f>REG!I12</f>
        <v>2160</v>
      </c>
      <c r="I11" s="209">
        <f>REG!J12</f>
        <v>0</v>
      </c>
      <c r="J11" s="179">
        <f>REG!K12</f>
        <v>0</v>
      </c>
      <c r="K11" s="179">
        <f>REG!L12</f>
        <v>10320</v>
      </c>
      <c r="L11" s="146">
        <f t="shared" si="0"/>
        <v>3120</v>
      </c>
    </row>
    <row r="12" spans="1:12" ht="25.15" customHeight="1" x14ac:dyDescent="0.25">
      <c r="A12" s="177" t="str">
        <f>REG!B13</f>
        <v>SALVADOR AVALOS CARDENAS</v>
      </c>
      <c r="B12" s="178" t="str">
        <f>REG!C13</f>
        <v>SALA DE CABILDO</v>
      </c>
      <c r="C12" s="178" t="str">
        <f>REG!D13</f>
        <v>REG. PROPIETARIO</v>
      </c>
      <c r="D12" s="204">
        <f>REG!E13</f>
        <v>15</v>
      </c>
      <c r="E12" s="179">
        <f>REG!F13</f>
        <v>832</v>
      </c>
      <c r="F12" s="179">
        <f>REG!G13</f>
        <v>12480</v>
      </c>
      <c r="G12" s="203">
        <f>REG!H13</f>
        <v>144</v>
      </c>
      <c r="H12" s="179">
        <f>REG!I13</f>
        <v>2160</v>
      </c>
      <c r="I12" s="209">
        <f>REG!J13</f>
        <v>0</v>
      </c>
      <c r="J12" s="179">
        <f>REG!K13</f>
        <v>0</v>
      </c>
      <c r="K12" s="179">
        <f>REG!L13</f>
        <v>10320</v>
      </c>
      <c r="L12" s="146">
        <f t="shared" si="0"/>
        <v>3120</v>
      </c>
    </row>
    <row r="13" spans="1:12" ht="25.15" customHeight="1" x14ac:dyDescent="0.25">
      <c r="A13" s="177" t="str">
        <f>REG!B14</f>
        <v>ALEJANDRO MARTINEZ TEJEDA</v>
      </c>
      <c r="B13" s="178" t="str">
        <f>REG!C14</f>
        <v>SALA DE CABILDO</v>
      </c>
      <c r="C13" s="178" t="str">
        <f>REG!D14</f>
        <v>REG. PROPIETARIO</v>
      </c>
      <c r="D13" s="204">
        <f>REG!E14</f>
        <v>15</v>
      </c>
      <c r="E13" s="179">
        <f>REG!F14</f>
        <v>832</v>
      </c>
      <c r="F13" s="179">
        <f>REG!G14</f>
        <v>12480</v>
      </c>
      <c r="G13" s="203">
        <f>REG!H14</f>
        <v>144</v>
      </c>
      <c r="H13" s="179">
        <f>REG!I14</f>
        <v>2160</v>
      </c>
      <c r="I13" s="209">
        <f>REG!J14</f>
        <v>0</v>
      </c>
      <c r="J13" s="179">
        <f>REG!K14</f>
        <v>0</v>
      </c>
      <c r="K13" s="179">
        <f>REG!L14</f>
        <v>10320</v>
      </c>
      <c r="L13" s="146">
        <f t="shared" si="0"/>
        <v>3120</v>
      </c>
    </row>
    <row r="14" spans="1:12" ht="25.15" customHeight="1" x14ac:dyDescent="0.25">
      <c r="A14" s="177" t="str">
        <f>REG!B15</f>
        <v>VERONICA CORONA GONZALEZ</v>
      </c>
      <c r="B14" s="178" t="str">
        <f>REG!C15</f>
        <v>SALA DE CABILDO</v>
      </c>
      <c r="C14" s="178" t="str">
        <f>REG!D15</f>
        <v>REG. PROPIETARIO</v>
      </c>
      <c r="D14" s="204">
        <f>REG!E15</f>
        <v>15</v>
      </c>
      <c r="E14" s="179">
        <f>REG!F15</f>
        <v>832</v>
      </c>
      <c r="F14" s="179">
        <f>REG!G15</f>
        <v>12480</v>
      </c>
      <c r="G14" s="203">
        <f>REG!H15</f>
        <v>144</v>
      </c>
      <c r="H14" s="179">
        <f>REG!I15</f>
        <v>2160</v>
      </c>
      <c r="I14" s="209">
        <f>REG!J15</f>
        <v>0</v>
      </c>
      <c r="J14" s="179">
        <f>REG!K15</f>
        <v>0</v>
      </c>
      <c r="K14" s="179">
        <f>REG!L15</f>
        <v>10320</v>
      </c>
      <c r="L14" s="146">
        <f t="shared" si="0"/>
        <v>3120</v>
      </c>
    </row>
    <row r="15" spans="1:12" ht="25.15" customHeight="1" x14ac:dyDescent="0.25">
      <c r="A15" s="177" t="str">
        <f>PRESIDENC!B7</f>
        <v>JOSE SANTIAGO CORONADO VALENCIA</v>
      </c>
      <c r="B15" s="178" t="str">
        <f>PRESIDENC!C7</f>
        <v>PRESIDENCIA MPAL.</v>
      </c>
      <c r="C15" s="178" t="str">
        <f>PRESIDENC!D7</f>
        <v>PRESIDENTE MPAL.</v>
      </c>
      <c r="D15" s="204">
        <f>PRESIDENC!E7</f>
        <v>15</v>
      </c>
      <c r="E15" s="179">
        <f>PRESIDENC!F7</f>
        <v>1680</v>
      </c>
      <c r="F15" s="179">
        <f>PRESIDENC!G7</f>
        <v>25200</v>
      </c>
      <c r="G15" s="203">
        <f>PRESIDENC!H7</f>
        <v>383</v>
      </c>
      <c r="H15" s="179">
        <f>PRESIDENC!I7</f>
        <v>5745</v>
      </c>
      <c r="I15" s="209">
        <f>PRESIDENC!J7</f>
        <v>0</v>
      </c>
      <c r="J15" s="179">
        <f>PRESIDENC!K7</f>
        <v>0</v>
      </c>
      <c r="K15" s="179">
        <f>PRESIDENC!L7</f>
        <v>19455</v>
      </c>
      <c r="L15" s="146">
        <f t="shared" si="0"/>
        <v>6300</v>
      </c>
    </row>
    <row r="16" spans="1:12" ht="25.15" customHeight="1" x14ac:dyDescent="0.25">
      <c r="A16" s="177" t="str">
        <f>PRESIDENC!B8</f>
        <v>JUAN ANTONIO  GARCIA LOPEZ</v>
      </c>
      <c r="B16" s="178" t="str">
        <f>PRESIDENC!C8</f>
        <v>PRESIDENCIA MPAL.</v>
      </c>
      <c r="C16" s="178" t="str">
        <f>PRESIDENC!D8</f>
        <v>MENSAJERO</v>
      </c>
      <c r="D16" s="204">
        <f>PRESIDENC!E8</f>
        <v>15</v>
      </c>
      <c r="E16" s="179">
        <f>PRESIDENC!F8</f>
        <v>212</v>
      </c>
      <c r="F16" s="179">
        <f>PRESIDENC!G8</f>
        <v>3180</v>
      </c>
      <c r="G16" s="203">
        <f>PRESIDENC!H8</f>
        <v>8</v>
      </c>
      <c r="H16" s="179">
        <f>PRESIDENC!I8</f>
        <v>120</v>
      </c>
      <c r="I16" s="209">
        <f>PRESIDENC!J8</f>
        <v>0</v>
      </c>
      <c r="J16" s="179">
        <f>PRESIDENC!K8</f>
        <v>0</v>
      </c>
      <c r="K16" s="179">
        <f>PRESIDENC!L8</f>
        <v>3060</v>
      </c>
      <c r="L16" s="146">
        <f t="shared" si="0"/>
        <v>795</v>
      </c>
    </row>
    <row r="17" spans="1:12" ht="25.15" customHeight="1" x14ac:dyDescent="0.25">
      <c r="A17" s="177" t="str">
        <f>PRESIDENC!B9</f>
        <v>MARIA TERESA VAZQUEZ NAVARRETE</v>
      </c>
      <c r="B17" s="178" t="str">
        <f>PRESIDENC!C9</f>
        <v>PRESIDENCIA MPAL.</v>
      </c>
      <c r="C17" s="178" t="str">
        <f>PRESIDENC!D9</f>
        <v>CONSERJE</v>
      </c>
      <c r="D17" s="204">
        <f>PRESIDENC!E9</f>
        <v>15</v>
      </c>
      <c r="E17" s="179">
        <f>PRESIDENC!F9</f>
        <v>164</v>
      </c>
      <c r="F17" s="179">
        <f>PRESIDENC!G9</f>
        <v>2460</v>
      </c>
      <c r="G17" s="203">
        <f>PRESIDENC!H9</f>
        <v>1</v>
      </c>
      <c r="H17" s="179">
        <f>PRESIDENC!I9</f>
        <v>15</v>
      </c>
      <c r="I17" s="209">
        <f>PRESIDENC!J9</f>
        <v>0</v>
      </c>
      <c r="J17" s="179">
        <f>PRESIDENC!K9</f>
        <v>0</v>
      </c>
      <c r="K17" s="179">
        <f>PRESIDENC!L9</f>
        <v>2445</v>
      </c>
      <c r="L17" s="146">
        <f t="shared" si="0"/>
        <v>615</v>
      </c>
    </row>
    <row r="18" spans="1:12" ht="25.15" customHeight="1" x14ac:dyDescent="0.25">
      <c r="A18" s="177" t="str">
        <f>PRESIDENC!B10</f>
        <v>LEONOR GONZALEZ MEDINA</v>
      </c>
      <c r="B18" s="178" t="str">
        <f>PRESIDENC!C10</f>
        <v>PRESIDENCIA MPAL.</v>
      </c>
      <c r="C18" s="178" t="str">
        <f>PRESIDENC!D10</f>
        <v>CONSERJE</v>
      </c>
      <c r="D18" s="204">
        <f>PRESIDENC!E10</f>
        <v>15</v>
      </c>
      <c r="E18" s="179">
        <f>PRESIDENC!F10</f>
        <v>164</v>
      </c>
      <c r="F18" s="179">
        <f>PRESIDENC!G10</f>
        <v>2460</v>
      </c>
      <c r="G18" s="203">
        <f>PRESIDENC!H10</f>
        <v>1</v>
      </c>
      <c r="H18" s="179">
        <f>PRESIDENC!I10</f>
        <v>15</v>
      </c>
      <c r="I18" s="209">
        <f>PRESIDENC!J10</f>
        <v>0</v>
      </c>
      <c r="J18" s="179">
        <f>PRESIDENC!K10</f>
        <v>0</v>
      </c>
      <c r="K18" s="179">
        <f>PRESIDENC!L10</f>
        <v>2445</v>
      </c>
      <c r="L18" s="146">
        <f t="shared" si="0"/>
        <v>615</v>
      </c>
    </row>
    <row r="19" spans="1:12" ht="25.15" customHeight="1" x14ac:dyDescent="0.25">
      <c r="A19" s="177" t="str">
        <f>'SECRET Y SINDIC'!B7</f>
        <v>MA. DEL CARMEN ESQUIVEZ CEJA</v>
      </c>
      <c r="B19" s="178" t="str">
        <f>'SECRET Y SINDIC'!C7</f>
        <v>SEC. Y SINDICATURA</v>
      </c>
      <c r="C19" s="178" t="str">
        <f>'SECRET Y SINDIC'!D7</f>
        <v>SINDICO</v>
      </c>
      <c r="D19" s="204">
        <f>'SECRET Y SINDIC'!E7</f>
        <v>15</v>
      </c>
      <c r="E19" s="179">
        <f>'SECRET Y SINDIC'!F7</f>
        <v>905</v>
      </c>
      <c r="F19" s="179">
        <f>'SECRET Y SINDIC'!G7</f>
        <v>13575</v>
      </c>
      <c r="G19" s="203">
        <f>'SECRET Y SINDIC'!H7</f>
        <v>161</v>
      </c>
      <c r="H19" s="179">
        <f>'SECRET Y SINDIC'!I7</f>
        <v>2415</v>
      </c>
      <c r="I19" s="209">
        <f>'SECRET Y SINDIC'!J7</f>
        <v>0</v>
      </c>
      <c r="J19" s="179">
        <f>'SECRET Y SINDIC'!K7</f>
        <v>0</v>
      </c>
      <c r="K19" s="179">
        <f>'SECRET Y SINDIC'!L7</f>
        <v>11160</v>
      </c>
      <c r="L19" s="146">
        <v>3394</v>
      </c>
    </row>
    <row r="20" spans="1:12" ht="25.15" customHeight="1" x14ac:dyDescent="0.25">
      <c r="A20" s="177" t="str">
        <f>'SECRET Y SINDIC'!B8</f>
        <v>JANETTE GPE. TRUJILLO GALLEGOS</v>
      </c>
      <c r="B20" s="178" t="str">
        <f>'SECRET Y SINDIC'!C8</f>
        <v>SEC. Y SINDICATURA</v>
      </c>
      <c r="C20" s="178" t="str">
        <f>'SECRET Y SINDIC'!D8</f>
        <v xml:space="preserve">SECRETARIA  </v>
      </c>
      <c r="D20" s="204">
        <f>'SECRET Y SINDIC'!E8</f>
        <v>15</v>
      </c>
      <c r="E20" s="179">
        <f>'SECRET Y SINDIC'!F8</f>
        <v>188</v>
      </c>
      <c r="F20" s="179">
        <f>'SECRET Y SINDIC'!G8</f>
        <v>2820</v>
      </c>
      <c r="G20" s="203">
        <f>'SECRET Y SINDIC'!H8</f>
        <v>4</v>
      </c>
      <c r="H20" s="179">
        <f>'SECRET Y SINDIC'!I8</f>
        <v>60</v>
      </c>
      <c r="I20" s="209">
        <f>'SECRET Y SINDIC'!J8</f>
        <v>0</v>
      </c>
      <c r="J20" s="179">
        <f>'SECRET Y SINDIC'!K8</f>
        <v>0</v>
      </c>
      <c r="K20" s="179">
        <f>'SECRET Y SINDIC'!L8</f>
        <v>2760</v>
      </c>
      <c r="L20" s="146">
        <f>F20*0.25</f>
        <v>705</v>
      </c>
    </row>
    <row r="21" spans="1:12" ht="25.15" customHeight="1" x14ac:dyDescent="0.25">
      <c r="A21" s="177" t="str">
        <f>'SECRET Y SINDIC'!B9</f>
        <v>GLIDIOLA MATA VALDOVINOS</v>
      </c>
      <c r="B21" s="178" t="str">
        <f>'SECRET Y SINDIC'!C9</f>
        <v>SEC. Y SINDICATURA</v>
      </c>
      <c r="C21" s="178" t="str">
        <f>'SECRET Y SINDIC'!D9</f>
        <v xml:space="preserve">SECRETARIA  </v>
      </c>
      <c r="D21" s="204">
        <f>'SECRET Y SINDIC'!E9</f>
        <v>15</v>
      </c>
      <c r="E21" s="179">
        <f>'SECRET Y SINDIC'!F9</f>
        <v>286</v>
      </c>
      <c r="F21" s="179">
        <f>'SECRET Y SINDIC'!G9</f>
        <v>4290</v>
      </c>
      <c r="G21" s="203">
        <f>'SECRET Y SINDIC'!H9</f>
        <v>26</v>
      </c>
      <c r="H21" s="179">
        <f>'SECRET Y SINDIC'!I9</f>
        <v>390</v>
      </c>
      <c r="I21" s="209">
        <f>'SECRET Y SINDIC'!J9</f>
        <v>0</v>
      </c>
      <c r="J21" s="179">
        <f>'SECRET Y SINDIC'!K9</f>
        <v>0</v>
      </c>
      <c r="K21" s="179">
        <f>'SECRET Y SINDIC'!L9</f>
        <v>3900</v>
      </c>
      <c r="L21" s="146">
        <v>1073</v>
      </c>
    </row>
    <row r="22" spans="1:12" ht="25.15" customHeight="1" x14ac:dyDescent="0.25">
      <c r="A22" s="177" t="str">
        <f>'SECRET Y SINDIC'!B10</f>
        <v>ZACARIAS GALVAN DOMINGUEZ</v>
      </c>
      <c r="B22" s="178" t="str">
        <f>'SECRET Y SINDIC'!C10</f>
        <v>SEC. Y SINDICATURA</v>
      </c>
      <c r="C22" s="178" t="str">
        <f>'SECRET Y SINDIC'!D10</f>
        <v>GESTOR MUNICIPAL</v>
      </c>
      <c r="D22" s="204">
        <f>'SECRET Y SINDIC'!E10</f>
        <v>15</v>
      </c>
      <c r="E22" s="179">
        <f>'SECRET Y SINDIC'!F10</f>
        <v>258</v>
      </c>
      <c r="F22" s="179">
        <f>'SECRET Y SINDIC'!G10</f>
        <v>3870</v>
      </c>
      <c r="G22" s="203">
        <f>'SECRET Y SINDIC'!H10</f>
        <v>22</v>
      </c>
      <c r="H22" s="179">
        <f>'SECRET Y SINDIC'!I10</f>
        <v>330</v>
      </c>
      <c r="I22" s="209">
        <f>'SECRET Y SINDIC'!J10</f>
        <v>0</v>
      </c>
      <c r="J22" s="179">
        <f>'SECRET Y SINDIC'!K10</f>
        <v>0</v>
      </c>
      <c r="K22" s="179">
        <f>'SECRET Y SINDIC'!L10</f>
        <v>3540</v>
      </c>
      <c r="L22" s="146"/>
    </row>
    <row r="23" spans="1:12" ht="25.15" customHeight="1" x14ac:dyDescent="0.25">
      <c r="A23" s="177" t="str">
        <f>'OFIC MAY Y DES SOC'!B7</f>
        <v>LIVIER IMELDA LUPIAN MARTINEZ</v>
      </c>
      <c r="B23" s="178" t="str">
        <f>'OFIC MAY Y DES SOC'!C7</f>
        <v>OFICIALIA MAYOR</v>
      </c>
      <c r="C23" s="178" t="str">
        <f>'OFIC MAY Y DES SOC'!D7</f>
        <v>SECRETARIA</v>
      </c>
      <c r="D23" s="204">
        <f>'OFIC MAY Y DES SOC'!E7</f>
        <v>15</v>
      </c>
      <c r="E23" s="179">
        <f>'OFIC MAY Y DES SOC'!F7</f>
        <v>188</v>
      </c>
      <c r="F23" s="179">
        <f>'OFIC MAY Y DES SOC'!G7</f>
        <v>2820</v>
      </c>
      <c r="G23" s="203">
        <f>'OFIC MAY Y DES SOC'!H7</f>
        <v>4</v>
      </c>
      <c r="H23" s="179">
        <f>'OFIC MAY Y DES SOC'!I7</f>
        <v>60</v>
      </c>
      <c r="I23" s="209">
        <f>'OFIC MAY Y DES SOC'!J7</f>
        <v>0</v>
      </c>
      <c r="J23" s="179">
        <f>'OFIC MAY Y DES SOC'!K7</f>
        <v>0</v>
      </c>
      <c r="K23" s="179">
        <f>'OFIC MAY Y DES SOC'!L7</f>
        <v>2760</v>
      </c>
      <c r="L23" s="146">
        <f>F23*0.25</f>
        <v>705</v>
      </c>
    </row>
    <row r="24" spans="1:12" ht="25.15" customHeight="1" x14ac:dyDescent="0.25">
      <c r="A24" s="177" t="str">
        <f>'OFIC MAY Y DES SOC'!B8</f>
        <v>MARIA TERESA PADILLA SALDAÑA</v>
      </c>
      <c r="B24" s="178" t="str">
        <f>'OFIC MAY Y DES SOC'!C8</f>
        <v>DES. SOCIAL</v>
      </c>
      <c r="C24" s="178" t="str">
        <f>'OFIC MAY Y DES SOC'!D8</f>
        <v>SECRETARIA</v>
      </c>
      <c r="D24" s="204">
        <f>'OFIC MAY Y DES SOC'!E8</f>
        <v>15</v>
      </c>
      <c r="E24" s="179">
        <f>'OFIC MAY Y DES SOC'!F8</f>
        <v>226</v>
      </c>
      <c r="F24" s="179">
        <f>'OFIC MAY Y DES SOC'!G8</f>
        <v>3390</v>
      </c>
      <c r="G24" s="203">
        <f>'OFIC MAY Y DES SOC'!H8</f>
        <v>9</v>
      </c>
      <c r="H24" s="179">
        <f>'OFIC MAY Y DES SOC'!I8</f>
        <v>135</v>
      </c>
      <c r="I24" s="209">
        <f>'OFIC MAY Y DES SOC'!J8</f>
        <v>0</v>
      </c>
      <c r="J24" s="179">
        <f>'OFIC MAY Y DES SOC'!K8</f>
        <v>0</v>
      </c>
      <c r="K24" s="179">
        <f>'OFIC MAY Y DES SOC'!L8</f>
        <v>3255</v>
      </c>
      <c r="L24" s="146">
        <v>847</v>
      </c>
    </row>
    <row r="25" spans="1:12" ht="25.15" customHeight="1" x14ac:dyDescent="0.25">
      <c r="A25" s="177" t="str">
        <f>'OFIC MAY Y DES SOC'!B9</f>
        <v>SALVADOR CARDENAS GARCIA</v>
      </c>
      <c r="B25" s="178" t="str">
        <f>'OFIC MAY Y DES SOC'!C9</f>
        <v>DES. SOCIAL</v>
      </c>
      <c r="C25" s="178" t="str">
        <f>'OFIC MAY Y DES SOC'!D9</f>
        <v>AUXILIAR ADMINISTRATIVO</v>
      </c>
      <c r="D25" s="177">
        <f>'OFIC MAY Y DES SOC'!E9</f>
        <v>15</v>
      </c>
      <c r="E25" s="179">
        <f>'OFIC MAY Y DES SOC'!F9</f>
        <v>114</v>
      </c>
      <c r="F25" s="179">
        <f>'OFIC MAY Y DES SOC'!G9</f>
        <v>1710</v>
      </c>
      <c r="G25" s="179">
        <f>'OFIC MAY Y DES SOC'!H9</f>
        <v>0</v>
      </c>
      <c r="H25" s="179">
        <f>'OFIC MAY Y DES SOC'!I9</f>
        <v>0</v>
      </c>
      <c r="I25" s="179">
        <f>'OFIC MAY Y DES SOC'!J9</f>
        <v>7</v>
      </c>
      <c r="J25" s="179">
        <f>'OFIC MAY Y DES SOC'!K9</f>
        <v>105</v>
      </c>
      <c r="K25" s="179">
        <f>'OFIC MAY Y DES SOC'!L9</f>
        <v>1815</v>
      </c>
      <c r="L25" s="146"/>
    </row>
    <row r="26" spans="1:12" ht="25.15" customHeight="1" x14ac:dyDescent="0.25">
      <c r="A26" s="177" t="str">
        <f>'REG CIV Y PROM ECON'!B7</f>
        <v>MARIA ISABEL Martínez HERNANDEZ</v>
      </c>
      <c r="B26" s="178" t="str">
        <f>'REG CIV Y PROM ECON'!C7</f>
        <v>REGISTRO CIVIL</v>
      </c>
      <c r="C26" s="178" t="str">
        <f>'REG CIV Y PROM ECON'!D7</f>
        <v>SECRETARIA</v>
      </c>
      <c r="D26" s="177">
        <f>'REG CIV Y PROM ECON'!E7</f>
        <v>15</v>
      </c>
      <c r="E26" s="179">
        <f>'REG CIV Y PROM ECON'!F7</f>
        <v>188</v>
      </c>
      <c r="F26" s="179">
        <f>'REG CIV Y PROM ECON'!G7</f>
        <v>2820</v>
      </c>
      <c r="G26" s="179">
        <f>'REG CIV Y PROM ECON'!H7</f>
        <v>4</v>
      </c>
      <c r="H26" s="179">
        <f>'REG CIV Y PROM ECON'!I7</f>
        <v>60</v>
      </c>
      <c r="I26" s="179">
        <f>'REG CIV Y PROM ECON'!J7</f>
        <v>0</v>
      </c>
      <c r="J26" s="179">
        <f>'REG CIV Y PROM ECON'!K7</f>
        <v>0</v>
      </c>
      <c r="K26" s="179">
        <f>'REG CIV Y PROM ECON'!L7</f>
        <v>2760</v>
      </c>
      <c r="L26" s="146">
        <v>1252</v>
      </c>
    </row>
    <row r="27" spans="1:12" ht="25.15" customHeight="1" x14ac:dyDescent="0.25">
      <c r="A27" s="177" t="str">
        <f>'REG CIV Y PROM ECON'!B8</f>
        <v>MARIA REYNA VILLA VARGAS</v>
      </c>
      <c r="B27" s="178" t="str">
        <f>'REG CIV Y PROM ECON'!C8</f>
        <v>REGISTRO CIVIL</v>
      </c>
      <c r="C27" s="178" t="str">
        <f>'REG CIV Y PROM ECON'!D8</f>
        <v>SECRETARIA</v>
      </c>
      <c r="D27" s="177">
        <f>'REG CIV Y PROM ECON'!E8</f>
        <v>15</v>
      </c>
      <c r="E27" s="179">
        <f>'REG CIV Y PROM ECON'!F8</f>
        <v>188</v>
      </c>
      <c r="F27" s="179">
        <f>'REG CIV Y PROM ECON'!G8</f>
        <v>2820</v>
      </c>
      <c r="G27" s="179">
        <f>'REG CIV Y PROM ECON'!H8</f>
        <v>4</v>
      </c>
      <c r="H27" s="179">
        <f>'REG CIV Y PROM ECON'!I8</f>
        <v>60</v>
      </c>
      <c r="I27" s="179">
        <f>'REG CIV Y PROM ECON'!J8</f>
        <v>0</v>
      </c>
      <c r="J27" s="179">
        <f>'REG CIV Y PROM ECON'!K8</f>
        <v>0</v>
      </c>
      <c r="K27" s="179">
        <f>'REG CIV Y PROM ECON'!L8</f>
        <v>2760</v>
      </c>
      <c r="L27" s="146">
        <f>F27*0.25</f>
        <v>705</v>
      </c>
    </row>
    <row r="28" spans="1:12" ht="25.15" customHeight="1" x14ac:dyDescent="0.25">
      <c r="A28" s="177" t="str">
        <f>'REG CIV Y PROM ECON'!B9</f>
        <v>ESPERANZA ELIZABETH PEREZ MARTINEZ</v>
      </c>
      <c r="B28" s="178" t="str">
        <f>'REG CIV Y PROM ECON'!C9</f>
        <v>REGISTRO CIVIL</v>
      </c>
      <c r="C28" s="178" t="str">
        <f>'REG CIV Y PROM ECON'!D9</f>
        <v>SECRETARIA</v>
      </c>
      <c r="D28" s="177">
        <f>'REG CIV Y PROM ECON'!E9</f>
        <v>15</v>
      </c>
      <c r="E28" s="179">
        <f>'REG CIV Y PROM ECON'!F9</f>
        <v>188</v>
      </c>
      <c r="F28" s="179">
        <f>'REG CIV Y PROM ECON'!G9</f>
        <v>2820</v>
      </c>
      <c r="G28" s="179">
        <f>'REG CIV Y PROM ECON'!H9</f>
        <v>4</v>
      </c>
      <c r="H28" s="179">
        <f>'REG CIV Y PROM ECON'!I9</f>
        <v>60</v>
      </c>
      <c r="I28" s="179">
        <f>'REG CIV Y PROM ECON'!J9</f>
        <v>0</v>
      </c>
      <c r="J28" s="179">
        <f>'REG CIV Y PROM ECON'!K9</f>
        <v>0</v>
      </c>
      <c r="K28" s="179">
        <f>'REG CIV Y PROM ECON'!L9</f>
        <v>2760</v>
      </c>
      <c r="L28" s="146">
        <f>F28*0.25</f>
        <v>705</v>
      </c>
    </row>
    <row r="29" spans="1:12" ht="25.15" customHeight="1" x14ac:dyDescent="0.25">
      <c r="A29" s="177" t="str">
        <f>'REG CIV Y PROM ECON'!B10</f>
        <v>ALMA ERIKA DE LA TORRE MARTINEZ</v>
      </c>
      <c r="B29" s="178" t="str">
        <f>'REG CIV Y PROM ECON'!C10</f>
        <v>PROM. ECONOMICA</v>
      </c>
      <c r="C29" s="178" t="str">
        <f>'REG CIV Y PROM ECON'!D10</f>
        <v>SECRETARIA</v>
      </c>
      <c r="D29" s="177">
        <f>'REG CIV Y PROM ECON'!E10</f>
        <v>15</v>
      </c>
      <c r="E29" s="179">
        <f>'REG CIV Y PROM ECON'!F10</f>
        <v>256</v>
      </c>
      <c r="F29" s="179">
        <f>'REG CIV Y PROM ECON'!G10</f>
        <v>3840</v>
      </c>
      <c r="G29" s="179">
        <f>'REG CIV Y PROM ECON'!H10</f>
        <v>22</v>
      </c>
      <c r="H29" s="179">
        <f>'REG CIV Y PROM ECON'!I10</f>
        <v>330</v>
      </c>
      <c r="I29" s="179">
        <f>'REG CIV Y PROM ECON'!J10</f>
        <v>0</v>
      </c>
      <c r="J29" s="179">
        <f>'REG CIV Y PROM ECON'!K10</f>
        <v>0</v>
      </c>
      <c r="K29" s="179">
        <f>'REG CIV Y PROM ECON'!L10</f>
        <v>3510</v>
      </c>
      <c r="L29" s="146">
        <f>F29*0.25</f>
        <v>960</v>
      </c>
    </row>
    <row r="30" spans="1:12" ht="25.15" customHeight="1" x14ac:dyDescent="0.25">
      <c r="A30" s="177" t="str">
        <f>'DES AGROP, ECOLOG'!B7</f>
        <v>SAYURI CAMARENA IBARRA</v>
      </c>
      <c r="B30" s="178" t="str">
        <f>'DES AGROP, ECOLOG'!C7</f>
        <v>CE MUJER</v>
      </c>
      <c r="C30" s="178" t="str">
        <f>'DES AGROP, ECOLOG'!D7</f>
        <v>SECRETARIA</v>
      </c>
      <c r="D30" s="177">
        <f>'DES AGROP, ECOLOG'!E7</f>
        <v>15</v>
      </c>
      <c r="E30" s="179">
        <f>'DES AGROP, ECOLOG'!F7</f>
        <v>188</v>
      </c>
      <c r="F30" s="179">
        <f>'DES AGROP, ECOLOG'!G7</f>
        <v>2820</v>
      </c>
      <c r="G30" s="179">
        <f>'DES AGROP, ECOLOG'!H7</f>
        <v>4</v>
      </c>
      <c r="H30" s="179">
        <f>'DES AGROP, ECOLOG'!I7</f>
        <v>60</v>
      </c>
      <c r="I30" s="179">
        <f>'DES AGROP, ECOLOG'!J7</f>
        <v>0</v>
      </c>
      <c r="J30" s="179">
        <f>'DES AGROP, ECOLOG'!K7</f>
        <v>0</v>
      </c>
      <c r="K30" s="179">
        <f>'DES AGROP, ECOLOG'!L7</f>
        <v>2760</v>
      </c>
      <c r="L30" s="146"/>
    </row>
    <row r="31" spans="1:12" ht="25.15" customHeight="1" x14ac:dyDescent="0.25">
      <c r="A31" s="177" t="str">
        <f>'CASA CULT'!B7</f>
        <v>NAHIELI AGUILAR FERRER</v>
      </c>
      <c r="B31" s="178" t="str">
        <f>'CASA CULT'!C7</f>
        <v>CULTURA Y TURISMO</v>
      </c>
      <c r="C31" s="178" t="e">
        <f>'CASA CULT'!#REF!</f>
        <v>#REF!</v>
      </c>
      <c r="D31" s="177">
        <f>'CASA CULT'!D7</f>
        <v>15</v>
      </c>
      <c r="E31" s="179">
        <f>'CASA CULT'!E7</f>
        <v>389</v>
      </c>
      <c r="F31" s="179">
        <f>'CASA CULT'!F7</f>
        <v>5835</v>
      </c>
      <c r="G31" s="179">
        <f>'CASA CULT'!G7</f>
        <v>47</v>
      </c>
      <c r="H31" s="179">
        <f>'CASA CULT'!H7</f>
        <v>705</v>
      </c>
      <c r="I31" s="179">
        <f>'CASA CULT'!I7</f>
        <v>0</v>
      </c>
      <c r="J31" s="179">
        <f>'CASA CULT'!J7</f>
        <v>0</v>
      </c>
      <c r="K31" s="179">
        <f>'CASA CULT'!K7</f>
        <v>5130</v>
      </c>
      <c r="L31" s="146"/>
    </row>
    <row r="32" spans="1:12" ht="25.15" customHeight="1" x14ac:dyDescent="0.25">
      <c r="A32" s="177" t="str">
        <f>'CASA CULT'!B8</f>
        <v>ALEJANDRO ALCARAZ REYNOSA</v>
      </c>
      <c r="B32" s="178" t="str">
        <f>'CASA CULT'!C8</f>
        <v>CULTURA Y TURISMO</v>
      </c>
      <c r="C32" s="178" t="e">
        <f>'CASA CULT'!#REF!</f>
        <v>#REF!</v>
      </c>
      <c r="D32" s="177">
        <f>'CASA CULT'!D8</f>
        <v>15</v>
      </c>
      <c r="E32" s="179">
        <f>'CASA CULT'!E8</f>
        <v>226</v>
      </c>
      <c r="F32" s="179">
        <f>'CASA CULT'!F8</f>
        <v>3390</v>
      </c>
      <c r="G32" s="179">
        <f>'CASA CULT'!G8</f>
        <v>9</v>
      </c>
      <c r="H32" s="179">
        <f>'CASA CULT'!H8</f>
        <v>135</v>
      </c>
      <c r="I32" s="179">
        <f>'CASA CULT'!I8</f>
        <v>0</v>
      </c>
      <c r="J32" s="179">
        <f>'CASA CULT'!J8</f>
        <v>0</v>
      </c>
      <c r="K32" s="179">
        <f>'CASA CULT'!K8</f>
        <v>3255</v>
      </c>
      <c r="L32" s="146"/>
    </row>
    <row r="33" spans="1:12" ht="25.15" customHeight="1" x14ac:dyDescent="0.25">
      <c r="A33" s="177" t="str">
        <f>'CASA CULT'!B9</f>
        <v>JUAN MANUEL CERVANTES LUPIAN</v>
      </c>
      <c r="B33" s="178" t="str">
        <f>'CASA CULT'!C9</f>
        <v>CULTURA Y TURISMO</v>
      </c>
      <c r="C33" s="178" t="e">
        <f>'CASA CULT'!#REF!</f>
        <v>#REF!</v>
      </c>
      <c r="D33" s="177">
        <f>'CASA CULT'!D9</f>
        <v>15</v>
      </c>
      <c r="E33" s="179">
        <f>'CASA CULT'!E9</f>
        <v>234</v>
      </c>
      <c r="F33" s="179">
        <f>'CASA CULT'!F9</f>
        <v>3510</v>
      </c>
      <c r="G33" s="179">
        <f>'CASA CULT'!G9</f>
        <v>10</v>
      </c>
      <c r="H33" s="179">
        <f>'CASA CULT'!H9</f>
        <v>150</v>
      </c>
      <c r="I33" s="179">
        <f>'CASA CULT'!I9</f>
        <v>0</v>
      </c>
      <c r="J33" s="179">
        <f>'CASA CULT'!J9</f>
        <v>0</v>
      </c>
      <c r="K33" s="179">
        <f>'CASA CULT'!K9</f>
        <v>3360</v>
      </c>
      <c r="L33" s="146"/>
    </row>
    <row r="34" spans="1:12" ht="25.15" customHeight="1" x14ac:dyDescent="0.25">
      <c r="A34" s="177" t="str">
        <f>'CASA CULT'!B10</f>
        <v>ROBERTO VALDOVINOS MADRIZ</v>
      </c>
      <c r="B34" s="178" t="str">
        <f>'CASA CULT'!C10</f>
        <v>CULTURA Y TURISMO</v>
      </c>
      <c r="C34" s="178" t="e">
        <f>'CASA CULT'!#REF!</f>
        <v>#REF!</v>
      </c>
      <c r="D34" s="177">
        <f>'CASA CULT'!D10</f>
        <v>15</v>
      </c>
      <c r="E34" s="179">
        <f>'CASA CULT'!E10</f>
        <v>206</v>
      </c>
      <c r="F34" s="179">
        <f>'CASA CULT'!F10</f>
        <v>3090</v>
      </c>
      <c r="G34" s="179">
        <f>'CASA CULT'!G10</f>
        <v>6</v>
      </c>
      <c r="H34" s="179">
        <f>'CASA CULT'!H10</f>
        <v>90</v>
      </c>
      <c r="I34" s="179">
        <f>'CASA CULT'!I10</f>
        <v>0</v>
      </c>
      <c r="J34" s="179">
        <f>'CASA CULT'!J10</f>
        <v>0</v>
      </c>
      <c r="K34" s="179">
        <f>'CASA CULT'!K10</f>
        <v>3000</v>
      </c>
      <c r="L34" s="146">
        <f>F34*0.25</f>
        <v>772.5</v>
      </c>
    </row>
    <row r="35" spans="1:12" ht="25.15" customHeight="1" x14ac:dyDescent="0.25">
      <c r="A35" s="177" t="str">
        <f>'CASA CULT'!B11</f>
        <v>RAMON PICHARDO CORONA</v>
      </c>
      <c r="B35" s="178" t="str">
        <f>'CASA CULT'!C11</f>
        <v>CULTURA Y TURISMO</v>
      </c>
      <c r="C35" s="178" t="e">
        <f>'CASA CULT'!#REF!</f>
        <v>#REF!</v>
      </c>
      <c r="D35" s="177">
        <f>'CASA CULT'!D11</f>
        <v>15</v>
      </c>
      <c r="E35" s="179">
        <f>'CASA CULT'!E11</f>
        <v>206</v>
      </c>
      <c r="F35" s="179">
        <f>'CASA CULT'!F11</f>
        <v>3090</v>
      </c>
      <c r="G35" s="179">
        <f>'CASA CULT'!G11</f>
        <v>6</v>
      </c>
      <c r="H35" s="179">
        <f>'CASA CULT'!H11</f>
        <v>90</v>
      </c>
      <c r="I35" s="179">
        <f>'CASA CULT'!I11</f>
        <v>0</v>
      </c>
      <c r="J35" s="179">
        <f>'CASA CULT'!J11</f>
        <v>0</v>
      </c>
      <c r="K35" s="179">
        <f>'CASA CULT'!K11</f>
        <v>3000</v>
      </c>
      <c r="L35" s="146"/>
    </row>
    <row r="36" spans="1:12" ht="25.15" customHeight="1" x14ac:dyDescent="0.25">
      <c r="A36" s="177" t="str">
        <f>DELEG!B8</f>
        <v>FERNANDO MARTINEZ ZAMBRANO</v>
      </c>
      <c r="B36" s="74" t="str">
        <f>DELEG!C8</f>
        <v>DELEGACION MPAL.</v>
      </c>
      <c r="C36" s="169" t="str">
        <f>DELEG!D8</f>
        <v>DELEGADO DEL VOLANTIN</v>
      </c>
      <c r="D36" s="218">
        <f>DELEG!E8</f>
        <v>15</v>
      </c>
      <c r="E36" s="170">
        <f>DELEG!F8</f>
        <v>194</v>
      </c>
      <c r="F36" s="170">
        <f>DELEG!G8</f>
        <v>2910</v>
      </c>
      <c r="G36" s="203">
        <f>DELEG!H8</f>
        <v>5</v>
      </c>
      <c r="H36" s="179">
        <f>DELEG!I8</f>
        <v>75</v>
      </c>
      <c r="I36" s="171">
        <f>DELEG!J8</f>
        <v>0</v>
      </c>
      <c r="J36" s="170">
        <f>DELEG!K8</f>
        <v>0</v>
      </c>
      <c r="K36" s="179">
        <f>DELEG!L8</f>
        <v>2835</v>
      </c>
      <c r="L36" s="146">
        <v>727</v>
      </c>
    </row>
    <row r="37" spans="1:12" ht="25.15" customHeight="1" x14ac:dyDescent="0.25">
      <c r="A37" s="177" t="str">
        <f>DELEG!B9</f>
        <v>ROSALIO BUENROSTRO ALCARAZ</v>
      </c>
      <c r="B37" s="74" t="str">
        <f>DELEG!C9</f>
        <v>DELEGACION MPAL.</v>
      </c>
      <c r="C37" s="169" t="str">
        <f>DELEG!D9</f>
        <v>DELEGADO DEL EJIDO MOD.</v>
      </c>
      <c r="D37" s="218">
        <f>DELEG!E9</f>
        <v>15</v>
      </c>
      <c r="E37" s="170">
        <f>DELEG!F9</f>
        <v>194</v>
      </c>
      <c r="F37" s="170">
        <f>DELEG!G9</f>
        <v>2910</v>
      </c>
      <c r="G37" s="203">
        <f>DELEG!H9</f>
        <v>5</v>
      </c>
      <c r="H37" s="179">
        <f>DELEG!I9</f>
        <v>75</v>
      </c>
      <c r="I37" s="171">
        <f>DELEG!J9</f>
        <v>0</v>
      </c>
      <c r="J37" s="170">
        <f>DELEG!K9</f>
        <v>0</v>
      </c>
      <c r="K37" s="179">
        <f>DELEG!L9</f>
        <v>2835</v>
      </c>
      <c r="L37" s="146">
        <v>727</v>
      </c>
    </row>
    <row r="38" spans="1:12" ht="25.15" customHeight="1" x14ac:dyDescent="0.25">
      <c r="A38" s="177" t="str">
        <f>DELEG!B10</f>
        <v>DALILA CASTILLO DIAZ</v>
      </c>
      <c r="B38" s="74" t="str">
        <f>DELEG!C10</f>
        <v>DELEGACION MPAL.</v>
      </c>
      <c r="C38" s="169" t="str">
        <f>DELEG!D10</f>
        <v>SECRETARIA DEL VOLANTIN</v>
      </c>
      <c r="D38" s="218">
        <f>DELEG!E10</f>
        <v>15</v>
      </c>
      <c r="E38" s="170">
        <f>DELEG!F10</f>
        <v>188</v>
      </c>
      <c r="F38" s="170">
        <f>DELEG!G10</f>
        <v>2820</v>
      </c>
      <c r="G38" s="203">
        <f>DELEG!H10</f>
        <v>4</v>
      </c>
      <c r="H38" s="179">
        <f>DELEG!I10</f>
        <v>60</v>
      </c>
      <c r="I38" s="171">
        <f>DELEG!J10</f>
        <v>0</v>
      </c>
      <c r="J38" s="170">
        <f>DELEG!K10</f>
        <v>0</v>
      </c>
      <c r="K38" s="179">
        <f>DELEG!L10</f>
        <v>2760</v>
      </c>
      <c r="L38" s="146">
        <f>F38*0.25</f>
        <v>705</v>
      </c>
    </row>
    <row r="39" spans="1:12" ht="25.15" customHeight="1" x14ac:dyDescent="0.25">
      <c r="A39" s="177" t="str">
        <f>DELEG!B11</f>
        <v>NANCY A. GODINEZ GUTIERREZ</v>
      </c>
      <c r="B39" s="74" t="str">
        <f>DELEG!C11</f>
        <v>DELEGACION MPAL.</v>
      </c>
      <c r="C39" s="169" t="str">
        <f>DELEG!D11</f>
        <v>SECRETARIA DEL EJIDO MOD.</v>
      </c>
      <c r="D39" s="218">
        <f>DELEG!E11</f>
        <v>15</v>
      </c>
      <c r="E39" s="170">
        <f>DELEG!F11</f>
        <v>188</v>
      </c>
      <c r="F39" s="170">
        <f>DELEG!G11</f>
        <v>2820</v>
      </c>
      <c r="G39" s="203">
        <f>DELEG!H11</f>
        <v>4</v>
      </c>
      <c r="H39" s="179">
        <f>DELEG!I11</f>
        <v>60</v>
      </c>
      <c r="I39" s="171">
        <f>DELEG!J11</f>
        <v>0</v>
      </c>
      <c r="J39" s="170">
        <f>DELEG!K11</f>
        <v>0</v>
      </c>
      <c r="K39" s="179">
        <f>DELEG!L11</f>
        <v>2760</v>
      </c>
      <c r="L39" s="146">
        <f>F39*0.25</f>
        <v>705</v>
      </c>
    </row>
    <row r="40" spans="1:12" ht="25.15" customHeight="1" x14ac:dyDescent="0.25">
      <c r="A40" s="177" t="str">
        <f>DELEG!B12</f>
        <v>YOLANDA CORONA GONZALEZ</v>
      </c>
      <c r="B40" s="74" t="str">
        <f>DELEG!C12</f>
        <v>DELEGACION MPAL.</v>
      </c>
      <c r="C40" s="169" t="str">
        <f>DELEG!D12</f>
        <v>INTENDENTE EJIDO MODELO</v>
      </c>
      <c r="D40" s="218">
        <f>DELEG!E12</f>
        <v>15</v>
      </c>
      <c r="E40" s="170">
        <f>DELEG!F12</f>
        <v>86</v>
      </c>
      <c r="F40" s="170">
        <f>DELEG!G12</f>
        <v>1290</v>
      </c>
      <c r="G40" s="203">
        <f>DELEG!H12</f>
        <v>0</v>
      </c>
      <c r="H40" s="179">
        <f>DELEG!I12</f>
        <v>0</v>
      </c>
      <c r="I40" s="171">
        <f>DELEG!J12</f>
        <v>8</v>
      </c>
      <c r="J40" s="170">
        <f>DELEG!K12</f>
        <v>120</v>
      </c>
      <c r="K40" s="179">
        <f>DELEG!L12</f>
        <v>1410</v>
      </c>
      <c r="L40" s="146">
        <v>322</v>
      </c>
    </row>
    <row r="41" spans="1:12" ht="25.15" customHeight="1" x14ac:dyDescent="0.25">
      <c r="A41" s="177" t="str">
        <f>DELEG!B13</f>
        <v>JUANA  CERVANTES  ANGEL</v>
      </c>
      <c r="B41" s="74" t="str">
        <f>DELEG!C13</f>
        <v>DELEGACION MPAL.</v>
      </c>
      <c r="C41" s="169" t="str">
        <f>DELEG!D13</f>
        <v>BARRENDERO PLAZA PRINCIPAL EJIDO MODELO</v>
      </c>
      <c r="D41" s="218">
        <f>DELEG!E13</f>
        <v>15</v>
      </c>
      <c r="E41" s="170">
        <f>DELEG!F13</f>
        <v>72</v>
      </c>
      <c r="F41" s="170">
        <f>DELEG!G13</f>
        <v>1080</v>
      </c>
      <c r="G41" s="203">
        <f>DELEG!H13</f>
        <v>0</v>
      </c>
      <c r="H41" s="179">
        <f>DELEG!I13</f>
        <v>0</v>
      </c>
      <c r="I41" s="171">
        <f>DELEG!J13</f>
        <v>10</v>
      </c>
      <c r="J41" s="170">
        <f>DELEG!K13</f>
        <v>150</v>
      </c>
      <c r="K41" s="179">
        <f>DELEG!L13</f>
        <v>1230</v>
      </c>
      <c r="L41" s="146"/>
    </row>
    <row r="42" spans="1:12" ht="25.15" customHeight="1" x14ac:dyDescent="0.25">
      <c r="A42" s="177" t="str">
        <f>DELEG!B14</f>
        <v>MIGUEL FONSECA TORRES</v>
      </c>
      <c r="B42" s="74" t="str">
        <f>DELEG!C14</f>
        <v>DELEGACION MPAL.</v>
      </c>
      <c r="C42" s="169" t="str">
        <f>DELEG!D14</f>
        <v>BARRENDERO EL VOLANTIN</v>
      </c>
      <c r="D42" s="218">
        <f>DELEG!E14</f>
        <v>15</v>
      </c>
      <c r="E42" s="170">
        <f>DELEG!F14</f>
        <v>50</v>
      </c>
      <c r="F42" s="170">
        <f>DELEG!G14</f>
        <v>750</v>
      </c>
      <c r="G42" s="203">
        <f>DELEG!H14</f>
        <v>0</v>
      </c>
      <c r="H42" s="179">
        <f>DELEG!I14</f>
        <v>0</v>
      </c>
      <c r="I42" s="171">
        <f>DELEG!J14</f>
        <v>11</v>
      </c>
      <c r="J42" s="170">
        <f>DELEG!K14</f>
        <v>165</v>
      </c>
      <c r="K42" s="179">
        <f>DELEG!L14</f>
        <v>915</v>
      </c>
      <c r="L42" s="146">
        <v>187</v>
      </c>
    </row>
    <row r="43" spans="1:12" ht="25.15" customHeight="1" x14ac:dyDescent="0.25">
      <c r="A43" s="177" t="str">
        <f>DELEG!B15</f>
        <v>MARIA GUADALUPE ZEPEDA CORONA</v>
      </c>
      <c r="B43" s="74" t="str">
        <f>DELEG!C15</f>
        <v>DELEGACION MPAL.</v>
      </c>
      <c r="C43" s="169" t="str">
        <f>DELEG!D15</f>
        <v>BARRENDERO EL VOLANTIN</v>
      </c>
      <c r="D43" s="218">
        <f>DELEG!E15</f>
        <v>15</v>
      </c>
      <c r="E43" s="170">
        <f>DELEG!F15</f>
        <v>50</v>
      </c>
      <c r="F43" s="170">
        <f>DELEG!G15</f>
        <v>750</v>
      </c>
      <c r="G43" s="203">
        <f>DELEG!H15</f>
        <v>0</v>
      </c>
      <c r="H43" s="179">
        <f>DELEG!I15</f>
        <v>0</v>
      </c>
      <c r="I43" s="171">
        <f>DELEG!J15</f>
        <v>11</v>
      </c>
      <c r="J43" s="170">
        <f>DELEG!K15</f>
        <v>165</v>
      </c>
      <c r="K43" s="179">
        <f>DELEG!L15</f>
        <v>915</v>
      </c>
      <c r="L43" s="146">
        <v>187</v>
      </c>
    </row>
    <row r="44" spans="1:12" ht="25.15" customHeight="1" x14ac:dyDescent="0.25">
      <c r="A44" s="177" t="str">
        <f>DELEG!B16</f>
        <v>FRANCISCO JAVIER Cárdenas TEJEDA</v>
      </c>
      <c r="B44" s="74" t="str">
        <f>DELEG!C16</f>
        <v>DELEGACION MPAL.</v>
      </c>
      <c r="C44" s="169" t="str">
        <f>DELEG!D16</f>
        <v>BARRENDERO MISMALOYA</v>
      </c>
      <c r="D44" s="218">
        <f>DELEG!E16</f>
        <v>15</v>
      </c>
      <c r="E44" s="170">
        <f>DELEG!F16</f>
        <v>50</v>
      </c>
      <c r="F44" s="170">
        <f>DELEG!G16</f>
        <v>750</v>
      </c>
      <c r="G44" s="203">
        <f>DELEG!H16</f>
        <v>0</v>
      </c>
      <c r="H44" s="179">
        <f>DELEG!I16</f>
        <v>0</v>
      </c>
      <c r="I44" s="171">
        <f>DELEG!J16</f>
        <v>11</v>
      </c>
      <c r="J44" s="170">
        <f>DELEG!K16</f>
        <v>165</v>
      </c>
      <c r="K44" s="179">
        <f>DELEG!L16</f>
        <v>915</v>
      </c>
      <c r="L44" s="146">
        <v>187</v>
      </c>
    </row>
    <row r="45" spans="1:12" ht="25.15" customHeight="1" x14ac:dyDescent="0.25">
      <c r="A45" s="177" t="str">
        <f>DELEG!B17</f>
        <v>IGNACIO MARTINEZ ACUÑA</v>
      </c>
      <c r="B45" s="74" t="str">
        <f>DELEG!C17</f>
        <v>DELEGACION MPAL.</v>
      </c>
      <c r="C45" s="169" t="str">
        <f>DELEG!D17</f>
        <v>BARRENDERO EL REFUGIO</v>
      </c>
      <c r="D45" s="218">
        <f>DELEG!E17</f>
        <v>15</v>
      </c>
      <c r="E45" s="170">
        <f>DELEG!F17</f>
        <v>50</v>
      </c>
      <c r="F45" s="170">
        <f>DELEG!G17</f>
        <v>750</v>
      </c>
      <c r="G45" s="203">
        <f>DELEG!H17</f>
        <v>0</v>
      </c>
      <c r="H45" s="179">
        <f>DELEG!I17</f>
        <v>0</v>
      </c>
      <c r="I45" s="171">
        <f>DELEG!J17</f>
        <v>11</v>
      </c>
      <c r="J45" s="170">
        <f>DELEG!K17</f>
        <v>165</v>
      </c>
      <c r="K45" s="179">
        <f>DELEG!L17</f>
        <v>915</v>
      </c>
      <c r="L45" s="146">
        <v>187</v>
      </c>
    </row>
    <row r="46" spans="1:12" ht="25.15" customHeight="1" x14ac:dyDescent="0.25">
      <c r="A46" s="177" t="str">
        <f>DELEG!B18</f>
        <v>MAYRA ELIZABETH SUAREZ ZAMBRANO</v>
      </c>
      <c r="B46" s="74" t="str">
        <f>DELEG!C18</f>
        <v>DELEGACION MPAL.</v>
      </c>
      <c r="C46" s="169" t="str">
        <f>DELEG!D18</f>
        <v>JARDINERA DE LA ROSA AMARILLA</v>
      </c>
      <c r="D46" s="218">
        <f>DELEG!E18</f>
        <v>15</v>
      </c>
      <c r="E46" s="170">
        <f>DELEG!F18</f>
        <v>50</v>
      </c>
      <c r="F46" s="170">
        <f>DELEG!G18</f>
        <v>750</v>
      </c>
      <c r="G46" s="203">
        <f>DELEG!H18</f>
        <v>0</v>
      </c>
      <c r="H46" s="179">
        <f>DELEG!I18</f>
        <v>0</v>
      </c>
      <c r="I46" s="171">
        <f>DELEG!J18</f>
        <v>11</v>
      </c>
      <c r="J46" s="170">
        <f>DELEG!K18</f>
        <v>165</v>
      </c>
      <c r="K46" s="179">
        <f>DELEG!L18</f>
        <v>915</v>
      </c>
      <c r="L46" s="146">
        <v>187</v>
      </c>
    </row>
    <row r="47" spans="1:12" ht="25.15" customHeight="1" x14ac:dyDescent="0.25">
      <c r="A47" s="177" t="str">
        <f>'RECAUD DELEG'!B8</f>
        <v>JAVIER ALBERTO BARRAGAN PANTOJA</v>
      </c>
      <c r="B47" s="178" t="str">
        <f>'RECAUD DELEG'!C8</f>
        <v>AGENCIAS MPALES.</v>
      </c>
      <c r="C47" s="178" t="str">
        <f>'RECAUD DELEG'!D8</f>
        <v>RECAUD. DE MISMALOYA</v>
      </c>
      <c r="D47" s="204">
        <f>'RECAUD DELEG'!E8</f>
        <v>15</v>
      </c>
      <c r="E47" s="179">
        <f>'RECAUD DELEG'!F8</f>
        <v>78</v>
      </c>
      <c r="F47" s="179">
        <f>'RECAUD DELEG'!G8</f>
        <v>1170</v>
      </c>
      <c r="G47" s="203">
        <f>'RECAUD DELEG'!H8</f>
        <v>0</v>
      </c>
      <c r="H47" s="179">
        <f>'RECAUD DELEG'!I8</f>
        <v>0</v>
      </c>
      <c r="I47" s="209">
        <f>'RECAUD DELEG'!J8</f>
        <v>10</v>
      </c>
      <c r="J47" s="179">
        <f>'RECAUD DELEG'!K8</f>
        <v>150</v>
      </c>
      <c r="K47" s="179">
        <f>'RECAUD DELEG'!L8</f>
        <v>1320</v>
      </c>
      <c r="L47" s="146">
        <v>292</v>
      </c>
    </row>
    <row r="48" spans="1:12" ht="25.15" customHeight="1" x14ac:dyDescent="0.25">
      <c r="A48" s="177" t="str">
        <f>'RECAUD DELEG'!B9</f>
        <v>ISIDRO ACUÑA VARGAS</v>
      </c>
      <c r="B48" s="178" t="str">
        <f>'RECAUD DELEG'!C9</f>
        <v>AGENCIAS MPALES.</v>
      </c>
      <c r="C48" s="178" t="str">
        <f>'RECAUD DELEG'!D9</f>
        <v>RECAUD. EL REFUGIO</v>
      </c>
      <c r="D48" s="204">
        <f>'RECAUD DELEG'!E9</f>
        <v>15</v>
      </c>
      <c r="E48" s="179">
        <f>'RECAUD DELEG'!F9</f>
        <v>148</v>
      </c>
      <c r="F48" s="179">
        <f>'RECAUD DELEG'!G9</f>
        <v>2220</v>
      </c>
      <c r="G48" s="203">
        <f>'RECAUD DELEG'!H9</f>
        <v>0</v>
      </c>
      <c r="H48" s="179">
        <f>'RECAUD DELEG'!I9</f>
        <v>0</v>
      </c>
      <c r="I48" s="209">
        <f>'RECAUD DELEG'!J9</f>
        <v>3</v>
      </c>
      <c r="J48" s="179">
        <f>'RECAUD DELEG'!K9</f>
        <v>45</v>
      </c>
      <c r="K48" s="179">
        <f>'RECAUD DELEG'!L9</f>
        <v>2265</v>
      </c>
      <c r="L48" s="146">
        <f>F48*0.25</f>
        <v>555</v>
      </c>
    </row>
    <row r="49" spans="1:12" ht="25.15" customHeight="1" x14ac:dyDescent="0.25">
      <c r="A49" s="177" t="str">
        <f>'RECAUD DELEG'!B10</f>
        <v>ANA PATRICIA CISNEROS GARCIA</v>
      </c>
      <c r="B49" s="178" t="str">
        <f>'RECAUD DELEG'!C10</f>
        <v>AGENCIAS MPALES.</v>
      </c>
      <c r="C49" s="178" t="str">
        <f>'RECAUD DELEG'!D10</f>
        <v>RECAUD. EJIDO MODELO</v>
      </c>
      <c r="D49" s="204">
        <f>'RECAUD DELEG'!E10</f>
        <v>15</v>
      </c>
      <c r="E49" s="179">
        <f>'RECAUD DELEG'!F10</f>
        <v>188</v>
      </c>
      <c r="F49" s="179">
        <f>'RECAUD DELEG'!G10</f>
        <v>2820</v>
      </c>
      <c r="G49" s="203">
        <f>'RECAUD DELEG'!H10</f>
        <v>4</v>
      </c>
      <c r="H49" s="179">
        <f>'RECAUD DELEG'!I10</f>
        <v>60</v>
      </c>
      <c r="I49" s="209">
        <f>'RECAUD DELEG'!J10</f>
        <v>0</v>
      </c>
      <c r="J49" s="179">
        <f>'RECAUD DELEG'!K10</f>
        <v>0</v>
      </c>
      <c r="K49" s="179">
        <f>'RECAUD DELEG'!L10</f>
        <v>2760</v>
      </c>
      <c r="L49" s="146">
        <f>F49*0.25</f>
        <v>705</v>
      </c>
    </row>
    <row r="50" spans="1:12" ht="25.15" customHeight="1" x14ac:dyDescent="0.25">
      <c r="A50" s="177" t="str">
        <f>'RECAUD DELEG'!B11</f>
        <v>JOSE DE JESUS NUÑEZ GARCIA</v>
      </c>
      <c r="B50" s="178" t="str">
        <f>'RECAUD DELEG'!C11</f>
        <v>AGENCIAS MPALES.</v>
      </c>
      <c r="C50" s="178" t="str">
        <f>'RECAUD DELEG'!D11</f>
        <v>RECAUD. COL. MADERO</v>
      </c>
      <c r="D50" s="204">
        <f>'RECAUD DELEG'!E11</f>
        <v>15</v>
      </c>
      <c r="E50" s="179">
        <f>'RECAUD DELEG'!F11</f>
        <v>148</v>
      </c>
      <c r="F50" s="179">
        <f>'RECAUD DELEG'!G11</f>
        <v>2220</v>
      </c>
      <c r="G50" s="203">
        <f>'RECAUD DELEG'!H11</f>
        <v>0</v>
      </c>
      <c r="H50" s="179">
        <f>'RECAUD DELEG'!I11</f>
        <v>0</v>
      </c>
      <c r="I50" s="209">
        <f>'RECAUD DELEG'!J11</f>
        <v>3</v>
      </c>
      <c r="J50" s="179">
        <f>'RECAUD DELEG'!K11</f>
        <v>45</v>
      </c>
      <c r="K50" s="179">
        <f>'RECAUD DELEG'!L11</f>
        <v>2265</v>
      </c>
      <c r="L50" s="146">
        <f>F50*0.25</f>
        <v>555</v>
      </c>
    </row>
    <row r="51" spans="1:12" ht="25.15" customHeight="1" x14ac:dyDescent="0.25">
      <c r="A51" s="177" t="str">
        <f>'RECAUD DELEG'!B12</f>
        <v>JUAN MANUEL PICHARDO CORONA</v>
      </c>
      <c r="B51" s="178" t="str">
        <f>'RECAUD DELEG'!C12</f>
        <v>AGENCIAS MPALES.</v>
      </c>
      <c r="C51" s="178" t="str">
        <f>'RECAUD DELEG'!D12</f>
        <v>AUX FONTANERIA EL ZAPOTE</v>
      </c>
      <c r="D51" s="204">
        <f>'RECAUD DELEG'!E12</f>
        <v>15</v>
      </c>
      <c r="E51" s="179">
        <f>'RECAUD DELEG'!F12</f>
        <v>57</v>
      </c>
      <c r="F51" s="179">
        <f>'RECAUD DELEG'!G12</f>
        <v>855</v>
      </c>
      <c r="G51" s="203">
        <f>'RECAUD DELEG'!H12</f>
        <v>0</v>
      </c>
      <c r="H51" s="179">
        <f>'RECAUD DELEG'!I12</f>
        <v>0</v>
      </c>
      <c r="I51" s="209">
        <f>'RECAUD DELEG'!J12</f>
        <v>10</v>
      </c>
      <c r="J51" s="179">
        <f>'RECAUD DELEG'!K12</f>
        <v>150</v>
      </c>
      <c r="K51" s="179">
        <f>'RECAUD DELEG'!L12</f>
        <v>1005</v>
      </c>
      <c r="L51" s="146"/>
    </row>
    <row r="52" spans="1:12" ht="25.15" customHeight="1" x14ac:dyDescent="0.25">
      <c r="A52" s="177" t="str">
        <f>'RECAUD DELEG'!B13</f>
        <v>GILDARDO ELIZONDO SUAREZ</v>
      </c>
      <c r="B52" s="178" t="str">
        <f>'RECAUD DELEG'!C13</f>
        <v>AGENCIAS MPALES.</v>
      </c>
      <c r="C52" s="178" t="str">
        <f>'RECAUD DELEG'!D13</f>
        <v>RECAUD. ROSA AMARILLA</v>
      </c>
      <c r="D52" s="204">
        <f>'RECAUD DELEG'!E13</f>
        <v>15</v>
      </c>
      <c r="E52" s="179">
        <f>'RECAUD DELEG'!F13</f>
        <v>148</v>
      </c>
      <c r="F52" s="179">
        <f>'RECAUD DELEG'!G13</f>
        <v>2220</v>
      </c>
      <c r="G52" s="203">
        <f>'RECAUD DELEG'!H13</f>
        <v>0</v>
      </c>
      <c r="H52" s="179">
        <f>'RECAUD DELEG'!I13</f>
        <v>0</v>
      </c>
      <c r="I52" s="209">
        <f>'RECAUD DELEG'!J13</f>
        <v>3</v>
      </c>
      <c r="J52" s="179">
        <f>'RECAUD DELEG'!K13</f>
        <v>45</v>
      </c>
      <c r="K52" s="179">
        <f>'RECAUD DELEG'!L13</f>
        <v>2265</v>
      </c>
      <c r="L52" s="146">
        <f>F52*0.25</f>
        <v>555</v>
      </c>
    </row>
    <row r="53" spans="1:12" ht="25.15" customHeight="1" x14ac:dyDescent="0.25">
      <c r="A53" s="177" t="str">
        <f>'RECAUD DELEG'!B14</f>
        <v>RENE FARIAS MACIAS</v>
      </c>
      <c r="B53" s="178" t="str">
        <f>'RECAUD DELEG'!C14</f>
        <v>AGENCIAS MPALES.</v>
      </c>
      <c r="C53" s="178" t="str">
        <f>'RECAUD DELEG'!D14</f>
        <v>AUX. FONTAN. MISMALOYA</v>
      </c>
      <c r="D53" s="204">
        <f>'RECAUD DELEG'!E14</f>
        <v>15</v>
      </c>
      <c r="E53" s="179">
        <f>'RECAUD DELEG'!F14</f>
        <v>112</v>
      </c>
      <c r="F53" s="179">
        <f>'RECAUD DELEG'!G14</f>
        <v>1680</v>
      </c>
      <c r="G53" s="203">
        <f>'RECAUD DELEG'!H14</f>
        <v>0</v>
      </c>
      <c r="H53" s="179">
        <f>'RECAUD DELEG'!I14</f>
        <v>0</v>
      </c>
      <c r="I53" s="209">
        <f>'RECAUD DELEG'!J14</f>
        <v>7</v>
      </c>
      <c r="J53" s="179">
        <f>'RECAUD DELEG'!K14</f>
        <v>105</v>
      </c>
      <c r="K53" s="179">
        <f>'RECAUD DELEG'!L14</f>
        <v>1785</v>
      </c>
      <c r="L53" s="146">
        <f>F53*0.25</f>
        <v>420</v>
      </c>
    </row>
    <row r="54" spans="1:12" ht="25.15" customHeight="1" x14ac:dyDescent="0.25">
      <c r="A54" s="177" t="str">
        <f>'HAC MPAL'!B7</f>
        <v>SUSANA DEL TORO GOMEZ</v>
      </c>
      <c r="B54" s="178" t="str">
        <f>'HAC MPAL'!C7</f>
        <v>HACIENDA MPAL.</v>
      </c>
      <c r="C54" s="178" t="str">
        <f>'HAC MPAL'!D7</f>
        <v>JEFE DE INGRESOS</v>
      </c>
      <c r="D54" s="204">
        <f>'HAC MPAL'!E7</f>
        <v>15</v>
      </c>
      <c r="E54" s="179">
        <f>'HAC MPAL'!F7</f>
        <v>316</v>
      </c>
      <c r="F54" s="179">
        <f>'HAC MPAL'!G7</f>
        <v>4740</v>
      </c>
      <c r="G54" s="203">
        <f>'HAC MPAL'!H7</f>
        <v>32</v>
      </c>
      <c r="H54" s="179">
        <f>'HAC MPAL'!I7</f>
        <v>480</v>
      </c>
      <c r="I54" s="209">
        <f>'HAC MPAL'!J7</f>
        <v>0</v>
      </c>
      <c r="J54" s="179">
        <f>'HAC MPAL'!K7</f>
        <v>0</v>
      </c>
      <c r="K54" s="179">
        <f>'HAC MPAL'!L7</f>
        <v>4260</v>
      </c>
      <c r="L54" s="146">
        <f>F54*0.25</f>
        <v>1185</v>
      </c>
    </row>
    <row r="55" spans="1:12" ht="25.15" customHeight="1" x14ac:dyDescent="0.25">
      <c r="A55" s="177" t="str">
        <f>'HAC MPAL'!B8</f>
        <v>ADRIANA MARIA FLORES MORENO</v>
      </c>
      <c r="B55" s="178" t="str">
        <f>'HAC MPAL'!C8</f>
        <v>HACIENDA MPAL.</v>
      </c>
      <c r="C55" s="178" t="str">
        <f>'HAC MPAL'!D8</f>
        <v>JEFE DE EGRESOS</v>
      </c>
      <c r="D55" s="204">
        <f>'HAC MPAL'!E8</f>
        <v>15</v>
      </c>
      <c r="E55" s="179">
        <f>'HAC MPAL'!F8</f>
        <v>380</v>
      </c>
      <c r="F55" s="179">
        <f>'HAC MPAL'!G8</f>
        <v>5700</v>
      </c>
      <c r="G55" s="203">
        <f>'HAC MPAL'!H8</f>
        <v>45</v>
      </c>
      <c r="H55" s="179">
        <f>'HAC MPAL'!I8</f>
        <v>675</v>
      </c>
      <c r="I55" s="209">
        <f>'HAC MPAL'!J8</f>
        <v>0</v>
      </c>
      <c r="J55" s="179">
        <f>'HAC MPAL'!K8</f>
        <v>0</v>
      </c>
      <c r="K55" s="179">
        <f>'HAC MPAL'!L8</f>
        <v>5025</v>
      </c>
      <c r="L55" s="146">
        <f>F55*0.25</f>
        <v>1425</v>
      </c>
    </row>
    <row r="56" spans="1:12" ht="25.15" customHeight="1" x14ac:dyDescent="0.25">
      <c r="A56" s="177" t="str">
        <f>'HAC MPAL'!B9</f>
        <v>LAURA ANDREA BOJORGE MARTINEZ</v>
      </c>
      <c r="B56" s="178" t="str">
        <f>'HAC MPAL'!C9</f>
        <v>HACIENDA MPAL.</v>
      </c>
      <c r="C56" s="178" t="str">
        <f>'HAC MPAL'!D9</f>
        <v>SECRETARIA</v>
      </c>
      <c r="D56" s="204">
        <f>'HAC MPAL'!E9</f>
        <v>15</v>
      </c>
      <c r="E56" s="179">
        <f>'HAC MPAL'!F9</f>
        <v>206</v>
      </c>
      <c r="F56" s="179">
        <f>'HAC MPAL'!G9</f>
        <v>3090</v>
      </c>
      <c r="G56" s="203">
        <f>'HAC MPAL'!H9</f>
        <v>6</v>
      </c>
      <c r="H56" s="179">
        <f>'HAC MPAL'!I9</f>
        <v>90</v>
      </c>
      <c r="I56" s="209">
        <f>'HAC MPAL'!J9</f>
        <v>0</v>
      </c>
      <c r="J56" s="179">
        <f>'HAC MPAL'!K9</f>
        <v>0</v>
      </c>
      <c r="K56" s="179">
        <f>'HAC MPAL'!L9</f>
        <v>3000</v>
      </c>
      <c r="L56" s="146"/>
    </row>
    <row r="57" spans="1:12" ht="25.15" customHeight="1" x14ac:dyDescent="0.25">
      <c r="A57" s="177" t="str">
        <f>'HAC MPAL'!B10</f>
        <v>RAFAEL TORRES MUNGUIA</v>
      </c>
      <c r="B57" s="178" t="str">
        <f>'HAC MPAL'!C10</f>
        <v>HACIENDA MPAL.</v>
      </c>
      <c r="C57" s="178" t="str">
        <f>'HAC MPAL'!D10</f>
        <v>INSPECTOR</v>
      </c>
      <c r="D57" s="204">
        <f>'HAC MPAL'!E10</f>
        <v>15</v>
      </c>
      <c r="E57" s="179">
        <f>'HAC MPAL'!F10</f>
        <v>144</v>
      </c>
      <c r="F57" s="179">
        <f>'HAC MPAL'!G10</f>
        <v>2160</v>
      </c>
      <c r="G57" s="203">
        <f>'HAC MPAL'!H10</f>
        <v>0</v>
      </c>
      <c r="H57" s="179">
        <f>'HAC MPAL'!I10</f>
        <v>0</v>
      </c>
      <c r="I57" s="209">
        <f>'HAC MPAL'!J10</f>
        <v>4</v>
      </c>
      <c r="J57" s="179">
        <f>'HAC MPAL'!K10</f>
        <v>60</v>
      </c>
      <c r="K57" s="179">
        <f>'HAC MPAL'!L10</f>
        <v>2220</v>
      </c>
      <c r="L57" s="146">
        <f>F57*0.25</f>
        <v>540</v>
      </c>
    </row>
    <row r="58" spans="1:12" ht="25.15" customHeight="1" x14ac:dyDescent="0.25">
      <c r="A58" s="177" t="str">
        <f>'HAC MPAL'!B11</f>
        <v>MANUEL NEGRETE A LA TORRE</v>
      </c>
      <c r="B58" s="178" t="str">
        <f>'HAC MPAL'!C11</f>
        <v>HACIENDA MPAL.</v>
      </c>
      <c r="C58" s="178" t="str">
        <f>'HAC MPAL'!D11</f>
        <v>INSPECTOR</v>
      </c>
      <c r="D58" s="204">
        <f>'HAC MPAL'!E11</f>
        <v>15</v>
      </c>
      <c r="E58" s="179">
        <f>'HAC MPAL'!F11</f>
        <v>144</v>
      </c>
      <c r="F58" s="179">
        <f>'HAC MPAL'!G11</f>
        <v>2160</v>
      </c>
      <c r="G58" s="203">
        <f>'HAC MPAL'!H11</f>
        <v>0</v>
      </c>
      <c r="H58" s="179">
        <f>'HAC MPAL'!I11</f>
        <v>0</v>
      </c>
      <c r="I58" s="209">
        <f>'HAC MPAL'!J11</f>
        <v>4</v>
      </c>
      <c r="J58" s="179">
        <f>'HAC MPAL'!K11</f>
        <v>60</v>
      </c>
      <c r="K58" s="179">
        <f>'HAC MPAL'!L11</f>
        <v>2220</v>
      </c>
      <c r="L58" s="146">
        <f>F58*0.25</f>
        <v>540</v>
      </c>
    </row>
    <row r="59" spans="1:12" ht="25.15" customHeight="1" x14ac:dyDescent="0.25">
      <c r="A59" s="177" t="str">
        <f>'CATASTRO,AGUA POT'!B7</f>
        <v>VICTOR IGNACIO RAMIREZ RAMIREZ</v>
      </c>
      <c r="B59" s="178" t="str">
        <f>'CATASTRO,AGUA POT'!C7</f>
        <v>IMP. PREDIAL Y CATASTRO</v>
      </c>
      <c r="C59" s="178" t="str">
        <f>'CATASTRO,AGUA POT'!D7</f>
        <v>RECAUDADOR</v>
      </c>
      <c r="D59" s="204">
        <f>'CATASTRO,AGUA POT'!E7</f>
        <v>15</v>
      </c>
      <c r="E59" s="179">
        <f>'CATASTRO,AGUA POT'!F7</f>
        <v>240</v>
      </c>
      <c r="F59" s="179">
        <f>'CATASTRO,AGUA POT'!G7</f>
        <v>3600</v>
      </c>
      <c r="G59" s="203">
        <f>'CATASTRO,AGUA POT'!H7</f>
        <v>12</v>
      </c>
      <c r="H59" s="179">
        <f>'CATASTRO,AGUA POT'!I7</f>
        <v>180</v>
      </c>
      <c r="I59" s="209">
        <f>'CATASTRO,AGUA POT'!J7</f>
        <v>0</v>
      </c>
      <c r="J59" s="179">
        <f>'CATASTRO,AGUA POT'!K7</f>
        <v>0</v>
      </c>
      <c r="K59" s="179">
        <f>'CATASTRO,AGUA POT'!L7</f>
        <v>3420</v>
      </c>
      <c r="L59" s="146">
        <f>F59*0.25</f>
        <v>900</v>
      </c>
    </row>
    <row r="60" spans="1:12" ht="25.15" customHeight="1" x14ac:dyDescent="0.25">
      <c r="A60" s="177" t="str">
        <f>'CATASTRO,AGUA POT'!B8</f>
        <v>PATRICIA BUENROSTRO MANZO</v>
      </c>
      <c r="B60" s="178" t="str">
        <f>'CATASTRO,AGUA POT'!C8</f>
        <v>IMP. PREDIAL Y CATASTRO</v>
      </c>
      <c r="C60" s="178" t="str">
        <f>'CATASTRO,AGUA POT'!D8</f>
        <v>SECRETARIA</v>
      </c>
      <c r="D60" s="204">
        <f>'CATASTRO,AGUA POT'!E8</f>
        <v>15</v>
      </c>
      <c r="E60" s="179">
        <f>'CATASTRO,AGUA POT'!F8</f>
        <v>188</v>
      </c>
      <c r="F60" s="179">
        <f>'CATASTRO,AGUA POT'!G8</f>
        <v>2820</v>
      </c>
      <c r="G60" s="203">
        <f>'CATASTRO,AGUA POT'!H8</f>
        <v>4</v>
      </c>
      <c r="H60" s="179">
        <f>'CATASTRO,AGUA POT'!I8</f>
        <v>60</v>
      </c>
      <c r="I60" s="209">
        <f>'CATASTRO,AGUA POT'!J8</f>
        <v>0</v>
      </c>
      <c r="J60" s="179">
        <f>'CATASTRO,AGUA POT'!K8</f>
        <v>0</v>
      </c>
      <c r="K60" s="179">
        <f>'CATASTRO,AGUA POT'!L8</f>
        <v>2760</v>
      </c>
      <c r="L60" s="146">
        <f>F60*0.25</f>
        <v>705</v>
      </c>
    </row>
    <row r="61" spans="1:12" ht="25.15" customHeight="1" x14ac:dyDescent="0.25">
      <c r="A61" s="177" t="str">
        <f>'CATASTRO,AGUA POT'!B9</f>
        <v>JUAN CARLOS NUÑEZ SOTELO</v>
      </c>
      <c r="B61" s="178" t="str">
        <f>'CATASTRO,AGUA POT'!C9</f>
        <v>AGUA POTABLE</v>
      </c>
      <c r="C61" s="178" t="str">
        <f>'CATASTRO,AGUA POT'!D9</f>
        <v>DIRECTOR DEPTO.</v>
      </c>
      <c r="D61" s="204">
        <f>'CATASTRO,AGUA POT'!E9</f>
        <v>15</v>
      </c>
      <c r="E61" s="179">
        <f>'CATASTRO,AGUA POT'!F9</f>
        <v>422</v>
      </c>
      <c r="F61" s="179">
        <f>'CATASTRO,AGUA POT'!G9</f>
        <v>6330</v>
      </c>
      <c r="G61" s="203">
        <f>'CATASTRO,AGUA POT'!H9</f>
        <v>54</v>
      </c>
      <c r="H61" s="179">
        <f>'CATASTRO,AGUA POT'!I9</f>
        <v>810</v>
      </c>
      <c r="I61" s="209">
        <f>'CATASTRO,AGUA POT'!J9</f>
        <v>0</v>
      </c>
      <c r="J61" s="179">
        <f>'CATASTRO,AGUA POT'!K9</f>
        <v>0</v>
      </c>
      <c r="K61" s="179">
        <f>'CATASTRO,AGUA POT'!L9</f>
        <v>5520</v>
      </c>
      <c r="L61" s="146">
        <v>1582</v>
      </c>
    </row>
    <row r="62" spans="1:12" ht="25.15" customHeight="1" x14ac:dyDescent="0.25">
      <c r="A62" s="177" t="str">
        <f>'CATASTRO,AGUA POT'!B10</f>
        <v>ANA MARIA MORENO CORONA</v>
      </c>
      <c r="B62" s="178" t="str">
        <f>'CATASTRO,AGUA POT'!C10</f>
        <v>AGUA POTABLE</v>
      </c>
      <c r="C62" s="178" t="str">
        <f>'CATASTRO,AGUA POT'!D10</f>
        <v>INTENDENTE</v>
      </c>
      <c r="D62" s="204">
        <f>'CATASTRO,AGUA POT'!E10</f>
        <v>15</v>
      </c>
      <c r="E62" s="179">
        <f>'CATASTRO,AGUA POT'!F10</f>
        <v>141</v>
      </c>
      <c r="F62" s="179">
        <f>'CATASTRO,AGUA POT'!G10</f>
        <v>2115</v>
      </c>
      <c r="G62" s="203">
        <f>'CATASTRO,AGUA POT'!H10</f>
        <v>0</v>
      </c>
      <c r="H62" s="179">
        <f>'CATASTRO,AGUA POT'!I10</f>
        <v>0</v>
      </c>
      <c r="I62" s="209">
        <f>'CATASTRO,AGUA POT'!J10</f>
        <v>4</v>
      </c>
      <c r="J62" s="179">
        <f>'CATASTRO,AGUA POT'!K10</f>
        <v>60</v>
      </c>
      <c r="K62" s="179">
        <f>'CATASTRO,AGUA POT'!L10</f>
        <v>2175</v>
      </c>
      <c r="L62" s="146">
        <v>528</v>
      </c>
    </row>
    <row r="63" spans="1:12" ht="25.15" customHeight="1" x14ac:dyDescent="0.25">
      <c r="A63" s="177" t="str">
        <f>'OBRAS PUB'!B9</f>
        <v>MIGUEL MARAVILLA CERVANTES</v>
      </c>
      <c r="B63" s="178" t="str">
        <f>'OBRAS PUB'!C9</f>
        <v>OBRAS PUBLICAS</v>
      </c>
      <c r="C63" s="178" t="str">
        <f>'OBRAS PUB'!D9</f>
        <v>CHOFER DE MAQ.</v>
      </c>
      <c r="D63" s="204">
        <f>'OBRAS PUB'!E9</f>
        <v>15</v>
      </c>
      <c r="E63" s="179">
        <f>'OBRAS PUB'!F9</f>
        <v>295</v>
      </c>
      <c r="F63" s="179">
        <f>'OBRAS PUB'!G9</f>
        <v>4425</v>
      </c>
      <c r="G63" s="203">
        <f>'OBRAS PUB'!H9</f>
        <v>28</v>
      </c>
      <c r="H63" s="179">
        <f>'OBRAS PUB'!I9</f>
        <v>420</v>
      </c>
      <c r="I63" s="209">
        <f>'OBRAS PUB'!J9</f>
        <v>0</v>
      </c>
      <c r="J63" s="179">
        <f>'OBRAS PUB'!K9</f>
        <v>0</v>
      </c>
      <c r="K63" s="179">
        <f>'OBRAS PUB'!L9</f>
        <v>4005</v>
      </c>
      <c r="L63" s="146">
        <v>1106</v>
      </c>
    </row>
    <row r="64" spans="1:12" ht="25.15" customHeight="1" x14ac:dyDescent="0.25">
      <c r="A64" s="177" t="str">
        <f>'OBRAS PUB'!B10</f>
        <v>J. JESUS SOTELO HERRERA</v>
      </c>
      <c r="B64" s="178" t="str">
        <f>'OBRAS PUB'!C10</f>
        <v>OBRAS PUBLICAS</v>
      </c>
      <c r="C64" s="178" t="str">
        <f>'OBRAS PUB'!D10</f>
        <v>CHOFER DE MAQ.</v>
      </c>
      <c r="D64" s="204">
        <f>'OBRAS PUB'!E10</f>
        <v>15</v>
      </c>
      <c r="E64" s="179">
        <f>'OBRAS PUB'!F10</f>
        <v>295</v>
      </c>
      <c r="F64" s="179">
        <f>'OBRAS PUB'!G10</f>
        <v>4425</v>
      </c>
      <c r="G64" s="203">
        <f>'OBRAS PUB'!H10</f>
        <v>28</v>
      </c>
      <c r="H64" s="179">
        <f>'OBRAS PUB'!I10</f>
        <v>420</v>
      </c>
      <c r="I64" s="209">
        <f>'OBRAS PUB'!J10</f>
        <v>0</v>
      </c>
      <c r="J64" s="179">
        <f>'OBRAS PUB'!K10</f>
        <v>0</v>
      </c>
      <c r="K64" s="179">
        <f>'OBRAS PUB'!L10</f>
        <v>4005</v>
      </c>
      <c r="L64" s="146">
        <v>1106</v>
      </c>
    </row>
    <row r="65" spans="1:12" ht="25.15" customHeight="1" x14ac:dyDescent="0.25">
      <c r="A65" s="177" t="str">
        <f>'OBRAS PUB'!B11</f>
        <v>JUAN RAMON MAGAÑA MARTINEZ</v>
      </c>
      <c r="B65" s="178" t="str">
        <f>'OBRAS PUB'!C11</f>
        <v>OBRAS PUBLICAS</v>
      </c>
      <c r="C65" s="178" t="str">
        <f>'OBRAS PUB'!D11</f>
        <v>CHOFER DE MAQ.</v>
      </c>
      <c r="D65" s="204">
        <f>'OBRAS PUB'!E11</f>
        <v>15</v>
      </c>
      <c r="E65" s="179">
        <f>'OBRAS PUB'!F11</f>
        <v>295</v>
      </c>
      <c r="F65" s="179">
        <f>'OBRAS PUB'!G11</f>
        <v>4425</v>
      </c>
      <c r="G65" s="203">
        <f>'OBRAS PUB'!H11</f>
        <v>28</v>
      </c>
      <c r="H65" s="179">
        <f>'OBRAS PUB'!I11</f>
        <v>420</v>
      </c>
      <c r="I65" s="209">
        <f>'OBRAS PUB'!J11</f>
        <v>0</v>
      </c>
      <c r="J65" s="179">
        <f>'OBRAS PUB'!K11</f>
        <v>0</v>
      </c>
      <c r="K65" s="179">
        <f>'OBRAS PUB'!L11</f>
        <v>4005</v>
      </c>
      <c r="L65" s="146">
        <v>1106</v>
      </c>
    </row>
    <row r="66" spans="1:12" ht="25.15" customHeight="1" x14ac:dyDescent="0.25">
      <c r="A66" s="177" t="str">
        <f>'OBRAS PUB'!B12</f>
        <v>SERGIO DANIEL BARAJAS SOTELO</v>
      </c>
      <c r="B66" s="178" t="str">
        <f>'OBRAS PUB'!C12</f>
        <v>OBRAS PUBLICAS</v>
      </c>
      <c r="C66" s="178" t="str">
        <f>'OBRAS PUB'!D12</f>
        <v>CHOFER DE MAQ.</v>
      </c>
      <c r="D66" s="204">
        <f>'OBRAS PUB'!E12</f>
        <v>15</v>
      </c>
      <c r="E66" s="179">
        <f>'OBRAS PUB'!F12</f>
        <v>295</v>
      </c>
      <c r="F66" s="179">
        <f>'OBRAS PUB'!G12</f>
        <v>4425</v>
      </c>
      <c r="G66" s="203">
        <f>'OBRAS PUB'!H12</f>
        <v>28</v>
      </c>
      <c r="H66" s="179">
        <f>'OBRAS PUB'!I12</f>
        <v>420</v>
      </c>
      <c r="I66" s="209">
        <f>'OBRAS PUB'!J12</f>
        <v>0</v>
      </c>
      <c r="J66" s="179">
        <f>'OBRAS PUB'!K12</f>
        <v>0</v>
      </c>
      <c r="K66" s="179">
        <f>'OBRAS PUB'!L12</f>
        <v>4005</v>
      </c>
      <c r="L66" s="146">
        <v>1106</v>
      </c>
    </row>
    <row r="67" spans="1:12" ht="25.15" customHeight="1" x14ac:dyDescent="0.25">
      <c r="A67" s="177" t="str">
        <f>'OBRAS PUB'!B13</f>
        <v>JORGE LUIS MARTINEZ MARTINEZ</v>
      </c>
      <c r="B67" s="178" t="str">
        <f>'OBRAS PUB'!C13</f>
        <v>OBRAS PUBLICAS</v>
      </c>
      <c r="C67" s="178" t="str">
        <f>'OBRAS PUB'!D13</f>
        <v>CHOFER DE MAQ.</v>
      </c>
      <c r="D67" s="204">
        <f>'OBRAS PUB'!E13</f>
        <v>15</v>
      </c>
      <c r="E67" s="179">
        <f>'OBRAS PUB'!F13</f>
        <v>295</v>
      </c>
      <c r="F67" s="179">
        <f>'OBRAS PUB'!G13</f>
        <v>4425</v>
      </c>
      <c r="G67" s="203">
        <f>'OBRAS PUB'!H13</f>
        <v>28</v>
      </c>
      <c r="H67" s="179">
        <f>'OBRAS PUB'!I13</f>
        <v>420</v>
      </c>
      <c r="I67" s="209">
        <f>'OBRAS PUB'!J13</f>
        <v>0</v>
      </c>
      <c r="J67" s="179">
        <f>'OBRAS PUB'!K13</f>
        <v>0</v>
      </c>
      <c r="K67" s="179">
        <f>'OBRAS PUB'!L13</f>
        <v>4005</v>
      </c>
      <c r="L67" s="146"/>
    </row>
    <row r="68" spans="1:12" ht="25.15" customHeight="1" x14ac:dyDescent="0.25">
      <c r="A68" s="177" t="str">
        <f>'SER PUB I'!B7</f>
        <v>JORGE ALFREDO VALLE NEGRETE</v>
      </c>
      <c r="B68" s="178" t="str">
        <f>'SER PUB I'!C7</f>
        <v>CEMENTERIO</v>
      </c>
      <c r="C68" s="178" t="str">
        <f>'SER PUB I'!D7</f>
        <v>ENCARGADO PANTEON</v>
      </c>
      <c r="D68" s="204">
        <f>'SER PUB I'!E7</f>
        <v>15</v>
      </c>
      <c r="E68" s="179">
        <f>'SER PUB I'!F7</f>
        <v>148</v>
      </c>
      <c r="F68" s="179">
        <f>'SER PUB I'!G7</f>
        <v>2220</v>
      </c>
      <c r="G68" s="203">
        <f>'SER PUB I'!H7</f>
        <v>0</v>
      </c>
      <c r="H68" s="179">
        <f>'SER PUB I'!I7</f>
        <v>0</v>
      </c>
      <c r="I68" s="209">
        <f>'SER PUB I'!J7</f>
        <v>3</v>
      </c>
      <c r="J68" s="179">
        <f>'SER PUB I'!K7</f>
        <v>45</v>
      </c>
      <c r="K68" s="179">
        <f>'SER PUB I'!L7</f>
        <v>2265</v>
      </c>
      <c r="L68" s="146">
        <v>427</v>
      </c>
    </row>
    <row r="69" spans="1:12" ht="25.15" customHeight="1" x14ac:dyDescent="0.25">
      <c r="A69" s="177" t="str">
        <f>'SER PUB I'!B8</f>
        <v>ANTONIO SILVA VALDOVINOS</v>
      </c>
      <c r="B69" s="178" t="str">
        <f>'SER PUB I'!C8</f>
        <v>CEMENTERIO</v>
      </c>
      <c r="C69" s="178" t="str">
        <f>'SER PUB I'!D8</f>
        <v>AUX. INTENDENCIA</v>
      </c>
      <c r="D69" s="204">
        <f>'SER PUB I'!E8</f>
        <v>15</v>
      </c>
      <c r="E69" s="179">
        <f>'SER PUB I'!F8</f>
        <v>148</v>
      </c>
      <c r="F69" s="179">
        <f>'SER PUB I'!G8</f>
        <v>2220</v>
      </c>
      <c r="G69" s="203">
        <f>'SER PUB I'!H8</f>
        <v>0</v>
      </c>
      <c r="H69" s="179">
        <f>'SER PUB I'!I8</f>
        <v>0</v>
      </c>
      <c r="I69" s="209">
        <f>'SER PUB I'!J8</f>
        <v>3</v>
      </c>
      <c r="J69" s="179">
        <f>'SER PUB I'!K8</f>
        <v>45</v>
      </c>
      <c r="K69" s="179">
        <f>'SER PUB I'!L8</f>
        <v>2265</v>
      </c>
      <c r="L69" s="146">
        <f>F69*0.25</f>
        <v>555</v>
      </c>
    </row>
    <row r="70" spans="1:12" ht="25.15" customHeight="1" x14ac:dyDescent="0.25">
      <c r="A70" s="177" t="str">
        <f>'SER PUB I'!B9</f>
        <v>MARGARITA RAMOS RODRIGUEZ</v>
      </c>
      <c r="B70" s="178" t="str">
        <f>'SER PUB I'!C9</f>
        <v>CEMENTERIO</v>
      </c>
      <c r="C70" s="178" t="str">
        <f>'SER PUB I'!D9</f>
        <v>AUX. INTENDENCIA</v>
      </c>
      <c r="D70" s="204">
        <f>'SER PUB I'!E9</f>
        <v>15</v>
      </c>
      <c r="E70" s="179">
        <f>'SER PUB I'!F9</f>
        <v>114</v>
      </c>
      <c r="F70" s="179">
        <f>'SER PUB I'!G9</f>
        <v>1710</v>
      </c>
      <c r="G70" s="203">
        <f>'SER PUB I'!H9</f>
        <v>0</v>
      </c>
      <c r="H70" s="179">
        <f>'SER PUB I'!I9</f>
        <v>0</v>
      </c>
      <c r="I70" s="209">
        <f>'SER PUB I'!J9</f>
        <v>7</v>
      </c>
      <c r="J70" s="179">
        <f>'SER PUB I'!K9</f>
        <v>105</v>
      </c>
      <c r="K70" s="179">
        <f>'SER PUB I'!L9</f>
        <v>1815</v>
      </c>
      <c r="L70" s="146">
        <v>427</v>
      </c>
    </row>
    <row r="71" spans="1:12" ht="25.15" customHeight="1" x14ac:dyDescent="0.25">
      <c r="A71" s="177" t="str">
        <f>'SER PUB I'!B10</f>
        <v>MANUEL ZAMBRANO SOTELO</v>
      </c>
      <c r="B71" s="178" t="str">
        <f>'SER PUB I'!C10</f>
        <v>RASTRO</v>
      </c>
      <c r="C71" s="178" t="str">
        <f>'SER PUB I'!D10</f>
        <v>GUARDA RASTRO</v>
      </c>
      <c r="D71" s="177">
        <f>'SER PUB I'!E10</f>
        <v>15</v>
      </c>
      <c r="E71" s="179">
        <f>'SER PUB I'!F10</f>
        <v>148</v>
      </c>
      <c r="F71" s="179">
        <f>'SER PUB I'!G10</f>
        <v>2220</v>
      </c>
      <c r="G71" s="179">
        <f>'SER PUB I'!H10</f>
        <v>0</v>
      </c>
      <c r="H71" s="179">
        <f>'SER PUB I'!I10</f>
        <v>0</v>
      </c>
      <c r="I71" s="179">
        <f>'SER PUB I'!J10</f>
        <v>3</v>
      </c>
      <c r="J71" s="179">
        <f>'SER PUB I'!K10</f>
        <v>45</v>
      </c>
      <c r="K71" s="179">
        <f>'SER PUB I'!L10</f>
        <v>2265</v>
      </c>
      <c r="L71" s="146"/>
    </row>
    <row r="72" spans="1:12" ht="25.15" customHeight="1" x14ac:dyDescent="0.25">
      <c r="A72" s="177" t="str">
        <f>'SER PUB I'!B11</f>
        <v>JUAN JOSE DIAZ CARDENAS</v>
      </c>
      <c r="B72" s="178" t="str">
        <f>'SER PUB I'!C11</f>
        <v>RASTRO</v>
      </c>
      <c r="C72" s="178" t="str">
        <f>'SER PUB I'!D11</f>
        <v xml:space="preserve">ASEADOR </v>
      </c>
      <c r="D72" s="204">
        <f>'SER PUB I'!E11</f>
        <v>15</v>
      </c>
      <c r="E72" s="179">
        <f>'SER PUB I'!F11</f>
        <v>168</v>
      </c>
      <c r="F72" s="179">
        <f>'SER PUB I'!G11</f>
        <v>2520</v>
      </c>
      <c r="G72" s="203">
        <f>'SER PUB I'!H11</f>
        <v>1</v>
      </c>
      <c r="H72" s="179">
        <f>'SER PUB I'!I11</f>
        <v>15</v>
      </c>
      <c r="I72" s="209">
        <f>'SER PUB I'!J11</f>
        <v>0</v>
      </c>
      <c r="J72" s="179">
        <f>'SER PUB I'!K11</f>
        <v>0</v>
      </c>
      <c r="K72" s="179">
        <f>'SER PUB I'!L11</f>
        <v>2505</v>
      </c>
      <c r="L72" s="146">
        <f>F72*0.25</f>
        <v>630</v>
      </c>
    </row>
    <row r="73" spans="1:12" ht="25.15" customHeight="1" x14ac:dyDescent="0.25">
      <c r="A73" s="177" t="str">
        <f>'SER PUB I'!B12</f>
        <v>FCO. DAVID CERVANTES VALDOVINOS</v>
      </c>
      <c r="B73" s="178" t="str">
        <f>'SER PUB I'!C12</f>
        <v>RASTRO</v>
      </c>
      <c r="C73" s="178" t="str">
        <f>'SER PUB I'!D12</f>
        <v>VETERINARIO</v>
      </c>
      <c r="D73" s="204">
        <f>'SER PUB I'!E12</f>
        <v>15</v>
      </c>
      <c r="E73" s="179">
        <f>'SER PUB I'!F12</f>
        <v>132</v>
      </c>
      <c r="F73" s="179">
        <f>'SER PUB I'!G12</f>
        <v>1980</v>
      </c>
      <c r="G73" s="203">
        <f>'SER PUB I'!H12</f>
        <v>0</v>
      </c>
      <c r="H73" s="179">
        <f>'SER PUB I'!I12</f>
        <v>0</v>
      </c>
      <c r="I73" s="209">
        <f>'SER PUB I'!J12</f>
        <v>5</v>
      </c>
      <c r="J73" s="179">
        <f>'SER PUB I'!K12</f>
        <v>75</v>
      </c>
      <c r="K73" s="179">
        <f>'SER PUB I'!L12</f>
        <v>2055</v>
      </c>
      <c r="L73" s="146">
        <f>F73*0.25</f>
        <v>495</v>
      </c>
    </row>
    <row r="74" spans="1:12" ht="25.15" customHeight="1" x14ac:dyDescent="0.25">
      <c r="A74" s="177" t="str">
        <f>'SER PUB I'!B13</f>
        <v>ANTONIO SOLORIO BOJORGE</v>
      </c>
      <c r="B74" s="178" t="str">
        <f>'SER PUB I'!C13</f>
        <v>ALUMBRADO PUB.</v>
      </c>
      <c r="C74" s="178" t="str">
        <f>'SER PUB I'!D13</f>
        <v>AUX ELECTRICISTA</v>
      </c>
      <c r="D74" s="204">
        <f>'SER PUB I'!E13</f>
        <v>15</v>
      </c>
      <c r="E74" s="179">
        <f>'SER PUB I'!F13</f>
        <v>226</v>
      </c>
      <c r="F74" s="179">
        <f>'SER PUB I'!G13</f>
        <v>3390</v>
      </c>
      <c r="G74" s="203">
        <f>'SER PUB I'!H13</f>
        <v>9</v>
      </c>
      <c r="H74" s="179">
        <f>'SER PUB I'!I13</f>
        <v>135</v>
      </c>
      <c r="I74" s="209">
        <f>'SER PUB I'!J13</f>
        <v>0</v>
      </c>
      <c r="J74" s="179">
        <f>'SER PUB I'!K13</f>
        <v>0</v>
      </c>
      <c r="K74" s="179">
        <f>'SER PUB I'!L13</f>
        <v>3255</v>
      </c>
      <c r="L74" s="146">
        <v>847</v>
      </c>
    </row>
    <row r="75" spans="1:12" ht="25.15" customHeight="1" x14ac:dyDescent="0.25">
      <c r="A75" s="177" t="str">
        <f>'SER PUB I'!B14</f>
        <v>ROBERTO CASTRO CORONA</v>
      </c>
      <c r="B75" s="178" t="str">
        <f>'SER PUB I'!C14</f>
        <v>ALUMBRADO PUB.</v>
      </c>
      <c r="C75" s="178" t="str">
        <f>'SER PUB I'!D14</f>
        <v>AUX ELECTRICISTA</v>
      </c>
      <c r="D75" s="204">
        <f>'SER PUB I'!E14</f>
        <v>15</v>
      </c>
      <c r="E75" s="179">
        <f>'SER PUB I'!F14</f>
        <v>197</v>
      </c>
      <c r="F75" s="179">
        <f>'SER PUB I'!G14</f>
        <v>2955</v>
      </c>
      <c r="G75" s="203">
        <f>'SER PUB I'!H14</f>
        <v>5</v>
      </c>
      <c r="H75" s="179">
        <f>'SER PUB I'!I14</f>
        <v>75</v>
      </c>
      <c r="I75" s="209">
        <f>'SER PUB I'!J14</f>
        <v>0</v>
      </c>
      <c r="J75" s="179">
        <f>'SER PUB I'!K14</f>
        <v>0</v>
      </c>
      <c r="K75" s="179">
        <f>'SER PUB I'!L14</f>
        <v>2880</v>
      </c>
      <c r="L75" s="146">
        <v>738</v>
      </c>
    </row>
    <row r="76" spans="1:12" ht="25.15" customHeight="1" x14ac:dyDescent="0.25">
      <c r="A76" s="177" t="str">
        <f>'SER PUB II'!B8</f>
        <v>MARTIN NUÑEZ RAMIREZ</v>
      </c>
      <c r="B76" s="178" t="str">
        <f>'SER PUB II'!C8</f>
        <v>ASEO PUBLICO</v>
      </c>
      <c r="C76" s="178" t="str">
        <f>'SER PUB II'!D8</f>
        <v>ASEADOR</v>
      </c>
      <c r="D76" s="204">
        <f>'SER PUB II'!E8</f>
        <v>15</v>
      </c>
      <c r="E76" s="179">
        <f>'SER PUB II'!F8</f>
        <v>168</v>
      </c>
      <c r="F76" s="179">
        <f>'SER PUB II'!G8</f>
        <v>2520</v>
      </c>
      <c r="G76" s="203">
        <f>'SER PUB II'!H8</f>
        <v>1</v>
      </c>
      <c r="H76" s="179">
        <f>'SER PUB II'!I8</f>
        <v>15</v>
      </c>
      <c r="I76" s="209">
        <f>'SER PUB II'!J8</f>
        <v>0</v>
      </c>
      <c r="J76" s="179">
        <f>'SER PUB II'!K8</f>
        <v>0</v>
      </c>
      <c r="K76" s="179">
        <f>'SER PUB II'!L8</f>
        <v>2505</v>
      </c>
      <c r="L76" s="146">
        <f t="shared" ref="L76:L83" si="1">F76*0.25</f>
        <v>630</v>
      </c>
    </row>
    <row r="77" spans="1:12" ht="25.15" customHeight="1" x14ac:dyDescent="0.25">
      <c r="A77" s="177" t="str">
        <f>'SER PUB II'!B9</f>
        <v>PEDRO MEDINA FONSECA</v>
      </c>
      <c r="B77" s="178" t="str">
        <f>'SER PUB II'!C9</f>
        <v>ASEO PUBLICO</v>
      </c>
      <c r="C77" s="178" t="str">
        <f>'SER PUB II'!D9</f>
        <v>ASEADOR</v>
      </c>
      <c r="D77" s="204">
        <f>'SER PUB II'!E9</f>
        <v>15</v>
      </c>
      <c r="E77" s="179">
        <f>'SER PUB II'!F9</f>
        <v>168</v>
      </c>
      <c r="F77" s="179">
        <f>'SER PUB II'!G9</f>
        <v>2520</v>
      </c>
      <c r="G77" s="203">
        <f>'SER PUB II'!H9</f>
        <v>1</v>
      </c>
      <c r="H77" s="179">
        <f>'SER PUB II'!I9</f>
        <v>15</v>
      </c>
      <c r="I77" s="209">
        <f>'SER PUB II'!J9</f>
        <v>0</v>
      </c>
      <c r="J77" s="179">
        <f>'SER PUB II'!K9</f>
        <v>0</v>
      </c>
      <c r="K77" s="179">
        <f>'SER PUB II'!L9</f>
        <v>2505</v>
      </c>
      <c r="L77" s="146">
        <f t="shared" si="1"/>
        <v>630</v>
      </c>
    </row>
    <row r="78" spans="1:12" ht="25.15" customHeight="1" x14ac:dyDescent="0.25">
      <c r="A78" s="177" t="str">
        <f>'SER PUB II'!B10</f>
        <v>FELIPE FLORES NEGRETE</v>
      </c>
      <c r="B78" s="178" t="str">
        <f>'SER PUB II'!C10</f>
        <v>ASEO PUBLICO</v>
      </c>
      <c r="C78" s="178" t="str">
        <f>'SER PUB II'!D10</f>
        <v>ASEADOR</v>
      </c>
      <c r="D78" s="204">
        <f>'SER PUB II'!E10</f>
        <v>15</v>
      </c>
      <c r="E78" s="179">
        <f>'SER PUB II'!F10</f>
        <v>168</v>
      </c>
      <c r="F78" s="179">
        <f>'SER PUB II'!G10</f>
        <v>2520</v>
      </c>
      <c r="G78" s="203">
        <f>'SER PUB II'!H10</f>
        <v>1</v>
      </c>
      <c r="H78" s="179">
        <f>'SER PUB II'!I10</f>
        <v>15</v>
      </c>
      <c r="I78" s="209">
        <f>'SER PUB II'!J10</f>
        <v>0</v>
      </c>
      <c r="J78" s="179">
        <f>'SER PUB II'!K10</f>
        <v>0</v>
      </c>
      <c r="K78" s="179">
        <f>'SER PUB II'!L10</f>
        <v>2505</v>
      </c>
      <c r="L78" s="146">
        <f t="shared" si="1"/>
        <v>630</v>
      </c>
    </row>
    <row r="79" spans="1:12" ht="25.15" customHeight="1" x14ac:dyDescent="0.25">
      <c r="A79" s="177" t="str">
        <f>'SER PUB II'!B11</f>
        <v>MARTIN FONSECA RAMOS</v>
      </c>
      <c r="B79" s="178" t="str">
        <f>'SER PUB II'!C11</f>
        <v>ASEO PUBLICO</v>
      </c>
      <c r="C79" s="178" t="str">
        <f>'SER PUB II'!D11</f>
        <v>ASEADOR</v>
      </c>
      <c r="D79" s="204">
        <f>'SER PUB II'!E11</f>
        <v>15</v>
      </c>
      <c r="E79" s="179">
        <f>'SER PUB II'!F11</f>
        <v>168</v>
      </c>
      <c r="F79" s="179">
        <f>'SER PUB II'!G11</f>
        <v>2520</v>
      </c>
      <c r="G79" s="203">
        <f>'SER PUB II'!H11</f>
        <v>1</v>
      </c>
      <c r="H79" s="179">
        <f>'SER PUB II'!I11</f>
        <v>15</v>
      </c>
      <c r="I79" s="209">
        <f>'SER PUB II'!J11</f>
        <v>0</v>
      </c>
      <c r="J79" s="179">
        <f>'SER PUB II'!K11</f>
        <v>0</v>
      </c>
      <c r="K79" s="179">
        <f>'SER PUB II'!L11</f>
        <v>2505</v>
      </c>
      <c r="L79" s="146">
        <f t="shared" si="1"/>
        <v>630</v>
      </c>
    </row>
    <row r="80" spans="1:12" ht="25.15" customHeight="1" x14ac:dyDescent="0.25">
      <c r="A80" s="177" t="str">
        <f>'SER PUB II'!B12</f>
        <v>GERARDO CONTRERAS RAMIREZ</v>
      </c>
      <c r="B80" s="178" t="str">
        <f>'SER PUB II'!C12</f>
        <v>ASEO PUBLICO</v>
      </c>
      <c r="C80" s="178" t="str">
        <f>'SER PUB II'!D12</f>
        <v>ASEADOR</v>
      </c>
      <c r="D80" s="204">
        <f>'SER PUB II'!E12</f>
        <v>15</v>
      </c>
      <c r="E80" s="179">
        <f>'SER PUB II'!F12</f>
        <v>168</v>
      </c>
      <c r="F80" s="179">
        <f>'SER PUB II'!G12</f>
        <v>2520</v>
      </c>
      <c r="G80" s="203">
        <f>'SER PUB II'!H12</f>
        <v>1</v>
      </c>
      <c r="H80" s="179">
        <f>'SER PUB II'!I12</f>
        <v>15</v>
      </c>
      <c r="I80" s="209">
        <f>'SER PUB II'!J12</f>
        <v>0</v>
      </c>
      <c r="J80" s="179">
        <f>'SER PUB II'!K12</f>
        <v>0</v>
      </c>
      <c r="K80" s="179">
        <f>'SER PUB II'!L12</f>
        <v>2505</v>
      </c>
      <c r="L80" s="146">
        <f t="shared" si="1"/>
        <v>630</v>
      </c>
    </row>
    <row r="81" spans="1:12" ht="25.15" customHeight="1" x14ac:dyDescent="0.25">
      <c r="A81" s="177" t="str">
        <f>'SER PUB II'!B13</f>
        <v>PEDRO GALVEZ CERVANTES</v>
      </c>
      <c r="B81" s="178" t="str">
        <f>'SER PUB II'!C13</f>
        <v>ASEO PUBLICO</v>
      </c>
      <c r="C81" s="178" t="str">
        <f>'SER PUB II'!D13</f>
        <v>ASEADOR</v>
      </c>
      <c r="D81" s="204">
        <f>'SER PUB II'!E13</f>
        <v>15</v>
      </c>
      <c r="E81" s="179">
        <f>'SER PUB II'!F13</f>
        <v>168</v>
      </c>
      <c r="F81" s="179">
        <f>'SER PUB II'!G13</f>
        <v>2520</v>
      </c>
      <c r="G81" s="203">
        <f>'SER PUB II'!H13</f>
        <v>1</v>
      </c>
      <c r="H81" s="179">
        <f>'SER PUB II'!I13</f>
        <v>15</v>
      </c>
      <c r="I81" s="209">
        <f>'SER PUB II'!J13</f>
        <v>0</v>
      </c>
      <c r="J81" s="179">
        <f>'SER PUB II'!K13</f>
        <v>0</v>
      </c>
      <c r="K81" s="179">
        <f>'SER PUB II'!L13</f>
        <v>2505</v>
      </c>
      <c r="L81" s="146">
        <f t="shared" si="1"/>
        <v>630</v>
      </c>
    </row>
    <row r="82" spans="1:12" ht="25.15" customHeight="1" x14ac:dyDescent="0.25">
      <c r="A82" s="177" t="str">
        <f>'SER PUB II'!B14</f>
        <v>CUAUHTEMOC BOJORGE Pérez</v>
      </c>
      <c r="B82" s="178" t="str">
        <f>'SER PUB II'!C14</f>
        <v>ASEO PUBLICO</v>
      </c>
      <c r="C82" s="178" t="str">
        <f>'SER PUB II'!D14</f>
        <v>ASEADOR</v>
      </c>
      <c r="D82" s="204">
        <f>'SER PUB II'!E14</f>
        <v>15</v>
      </c>
      <c r="E82" s="179">
        <f>'SER PUB II'!F14</f>
        <v>168</v>
      </c>
      <c r="F82" s="179">
        <f>'SER PUB II'!G14</f>
        <v>2520</v>
      </c>
      <c r="G82" s="203">
        <f>'SER PUB II'!H14</f>
        <v>1</v>
      </c>
      <c r="H82" s="179">
        <f>'SER PUB II'!I14</f>
        <v>15</v>
      </c>
      <c r="I82" s="209">
        <f>'SER PUB II'!J14</f>
        <v>0</v>
      </c>
      <c r="J82" s="179">
        <f>'SER PUB II'!K14</f>
        <v>0</v>
      </c>
      <c r="K82" s="179">
        <f>'SER PUB II'!L14</f>
        <v>2505</v>
      </c>
      <c r="L82" s="146">
        <f t="shared" si="1"/>
        <v>630</v>
      </c>
    </row>
    <row r="83" spans="1:12" ht="25.15" customHeight="1" x14ac:dyDescent="0.25">
      <c r="A83" s="177" t="str">
        <f>'SER PUB II'!B15</f>
        <v>RICARDO González CEJA</v>
      </c>
      <c r="B83" s="178" t="str">
        <f>'SER PUB II'!C15</f>
        <v>ASEO PUBLICO</v>
      </c>
      <c r="C83" s="178" t="str">
        <f>'SER PUB II'!D15</f>
        <v>ASEADOR</v>
      </c>
      <c r="D83" s="204">
        <f>'SER PUB II'!E15</f>
        <v>15</v>
      </c>
      <c r="E83" s="179">
        <f>'SER PUB II'!F15</f>
        <v>168</v>
      </c>
      <c r="F83" s="179">
        <f>'SER PUB II'!G15</f>
        <v>2520</v>
      </c>
      <c r="G83" s="203">
        <f>'SER PUB II'!H15</f>
        <v>1</v>
      </c>
      <c r="H83" s="179">
        <f>'SER PUB II'!I15</f>
        <v>15</v>
      </c>
      <c r="I83" s="209">
        <f>'SER PUB II'!J15</f>
        <v>0</v>
      </c>
      <c r="J83" s="179">
        <f>'SER PUB II'!K15</f>
        <v>0</v>
      </c>
      <c r="K83" s="179">
        <f>'SER PUB II'!L15</f>
        <v>2505</v>
      </c>
      <c r="L83" s="146">
        <f t="shared" si="1"/>
        <v>630</v>
      </c>
    </row>
    <row r="84" spans="1:12" ht="25.15" customHeight="1" x14ac:dyDescent="0.25">
      <c r="A84" s="177" t="str">
        <f>'SER PUB II'!B16</f>
        <v>LUCIO FLORES NEGRETE</v>
      </c>
      <c r="B84" s="178" t="str">
        <f>'SER PUB II'!C16</f>
        <v>ASEO PUBLICO</v>
      </c>
      <c r="C84" s="178" t="str">
        <f>'SER PUB II'!D16</f>
        <v>CHOFER</v>
      </c>
      <c r="D84" s="204">
        <f>'SER PUB II'!E16</f>
        <v>15</v>
      </c>
      <c r="E84" s="179">
        <f>'SER PUB II'!F16</f>
        <v>206</v>
      </c>
      <c r="F84" s="179">
        <f>'SER PUB II'!G16</f>
        <v>3090</v>
      </c>
      <c r="G84" s="203">
        <f>'SER PUB II'!H16</f>
        <v>6</v>
      </c>
      <c r="H84" s="179">
        <f>'SER PUB II'!I16</f>
        <v>90</v>
      </c>
      <c r="I84" s="209">
        <f>'SER PUB II'!J16</f>
        <v>0</v>
      </c>
      <c r="J84" s="179">
        <f>'SER PUB II'!K16</f>
        <v>0</v>
      </c>
      <c r="K84" s="179">
        <f>'SER PUB II'!L16</f>
        <v>3000</v>
      </c>
      <c r="L84" s="146">
        <v>772</v>
      </c>
    </row>
    <row r="85" spans="1:12" ht="25.15" customHeight="1" x14ac:dyDescent="0.25">
      <c r="A85" s="177" t="str">
        <f>'SER PUB II'!B17</f>
        <v xml:space="preserve"> FRANCISCO JAVIER CAMACHO BUENROSTRO</v>
      </c>
      <c r="B85" s="178" t="str">
        <f>'SER PUB II'!C17</f>
        <v>ASEO PUBLICO</v>
      </c>
      <c r="C85" s="178" t="str">
        <f>'SER PUB II'!D17</f>
        <v>CHOFER</v>
      </c>
      <c r="D85" s="204">
        <f>'SER PUB II'!E17</f>
        <v>15</v>
      </c>
      <c r="E85" s="179">
        <f>'SER PUB II'!F17</f>
        <v>206</v>
      </c>
      <c r="F85" s="179">
        <f>'SER PUB II'!G17</f>
        <v>3090</v>
      </c>
      <c r="G85" s="203">
        <f>'SER PUB II'!H17</f>
        <v>6</v>
      </c>
      <c r="H85" s="179">
        <f>'SER PUB II'!I17</f>
        <v>90</v>
      </c>
      <c r="I85" s="209">
        <f>'SER PUB II'!J17</f>
        <v>0</v>
      </c>
      <c r="J85" s="179">
        <f>'SER PUB II'!K17</f>
        <v>0</v>
      </c>
      <c r="K85" s="179">
        <f>'SER PUB II'!L17</f>
        <v>3000</v>
      </c>
      <c r="L85" s="146">
        <v>772</v>
      </c>
    </row>
    <row r="86" spans="1:12" ht="25.15" customHeight="1" x14ac:dyDescent="0.25">
      <c r="A86" s="177" t="str">
        <f>'SER PUB III'!B8</f>
        <v>JOSE GUADALUPE RUIZ RICO</v>
      </c>
      <c r="B86" s="178" t="str">
        <f>'SER PUB III'!C8</f>
        <v>ASEO PUBLICO</v>
      </c>
      <c r="C86" s="178" t="str">
        <f>'SER PUB III'!D8</f>
        <v>CHOFER</v>
      </c>
      <c r="D86" s="204">
        <f>'SER PUB III'!E8</f>
        <v>15</v>
      </c>
      <c r="E86" s="179">
        <f>'SER PUB III'!F8</f>
        <v>168</v>
      </c>
      <c r="F86" s="179">
        <f>'SER PUB III'!G8</f>
        <v>2520</v>
      </c>
      <c r="G86" s="203">
        <f>'SER PUB III'!H8</f>
        <v>1</v>
      </c>
      <c r="H86" s="179">
        <f>'SER PUB III'!I8</f>
        <v>15</v>
      </c>
      <c r="I86" s="209">
        <f>'SER PUB III'!J8</f>
        <v>0</v>
      </c>
      <c r="J86" s="179">
        <f>'SER PUB III'!K8</f>
        <v>0</v>
      </c>
      <c r="K86" s="179">
        <f>'SER PUB III'!L8</f>
        <v>2505</v>
      </c>
      <c r="L86" s="146">
        <f>F86*0.25</f>
        <v>630</v>
      </c>
    </row>
    <row r="87" spans="1:12" ht="25.15" customHeight="1" x14ac:dyDescent="0.25">
      <c r="A87" s="177" t="str">
        <f>'SER PUB III'!B9</f>
        <v>ROSARIO I. SANTILLAN DUARTE</v>
      </c>
      <c r="B87" s="178" t="str">
        <f>'SER PUB III'!C9</f>
        <v>ASEO PUBLICO</v>
      </c>
      <c r="C87" s="178" t="str">
        <f>'SER PUB III'!D9</f>
        <v>ASEADOR</v>
      </c>
      <c r="D87" s="204">
        <f>'SER PUB III'!E9</f>
        <v>15</v>
      </c>
      <c r="E87" s="179">
        <f>'SER PUB III'!F9</f>
        <v>168</v>
      </c>
      <c r="F87" s="179">
        <f>'SER PUB III'!G9</f>
        <v>2520</v>
      </c>
      <c r="G87" s="203">
        <f>'SER PUB III'!H9</f>
        <v>1</v>
      </c>
      <c r="H87" s="179">
        <f>'SER PUB III'!I9</f>
        <v>15</v>
      </c>
      <c r="I87" s="209">
        <f>'SER PUB III'!J9</f>
        <v>0</v>
      </c>
      <c r="J87" s="179">
        <f>'SER PUB III'!K9</f>
        <v>0</v>
      </c>
      <c r="K87" s="179">
        <f>'SER PUB III'!L9</f>
        <v>2505</v>
      </c>
      <c r="L87" s="146">
        <f>F87*0.25</f>
        <v>630</v>
      </c>
    </row>
    <row r="88" spans="1:12" ht="25.15" customHeight="1" x14ac:dyDescent="0.25">
      <c r="A88" s="177" t="str">
        <f>'SER PUB III'!B10</f>
        <v>DANIEL PEREZ FLORES</v>
      </c>
      <c r="B88" s="178" t="str">
        <f>'SER PUB III'!C10</f>
        <v>ASEO PUBLICO</v>
      </c>
      <c r="C88" s="178" t="str">
        <f>'SER PUB III'!D10</f>
        <v>ASEADOR</v>
      </c>
      <c r="D88" s="204">
        <f>'SER PUB III'!E10</f>
        <v>15</v>
      </c>
      <c r="E88" s="179">
        <f>'SER PUB III'!F10</f>
        <v>168</v>
      </c>
      <c r="F88" s="179">
        <f>'SER PUB III'!G10</f>
        <v>2520</v>
      </c>
      <c r="G88" s="203">
        <f>'SER PUB III'!H10</f>
        <v>1</v>
      </c>
      <c r="H88" s="179">
        <f>'SER PUB III'!I10</f>
        <v>15</v>
      </c>
      <c r="I88" s="209">
        <f>'SER PUB III'!J10</f>
        <v>0</v>
      </c>
      <c r="J88" s="179">
        <f>'SER PUB III'!K10</f>
        <v>0</v>
      </c>
      <c r="K88" s="179">
        <f>'SER PUB III'!L10</f>
        <v>2505</v>
      </c>
      <c r="L88" s="146"/>
    </row>
    <row r="89" spans="1:12" ht="25.15" customHeight="1" x14ac:dyDescent="0.25">
      <c r="A89" s="177" t="str">
        <f>'SER PUB III'!B11</f>
        <v>JUANA BARAJAS AMEZCUA</v>
      </c>
      <c r="B89" s="178" t="str">
        <f>'SER PUB III'!C11</f>
        <v>UNIDAD DEPORTIVA</v>
      </c>
      <c r="C89" s="178" t="str">
        <f>'SER PUB III'!D11</f>
        <v>AUX. INTENDENCIA</v>
      </c>
      <c r="D89" s="204">
        <f>'SER PUB III'!E11</f>
        <v>15</v>
      </c>
      <c r="E89" s="179">
        <f>'SER PUB III'!F11</f>
        <v>110</v>
      </c>
      <c r="F89" s="179">
        <f>'SER PUB III'!G11</f>
        <v>1650</v>
      </c>
      <c r="G89" s="203">
        <f>'SER PUB III'!H11</f>
        <v>0</v>
      </c>
      <c r="H89" s="179">
        <f>'SER PUB III'!I11</f>
        <v>0</v>
      </c>
      <c r="I89" s="209">
        <f>'SER PUB III'!J11</f>
        <v>7</v>
      </c>
      <c r="J89" s="179">
        <f>'SER PUB III'!K11</f>
        <v>105</v>
      </c>
      <c r="K89" s="179">
        <f>'SER PUB III'!L11</f>
        <v>1755</v>
      </c>
      <c r="L89" s="146">
        <v>412</v>
      </c>
    </row>
    <row r="90" spans="1:12" ht="25.15" customHeight="1" x14ac:dyDescent="0.25">
      <c r="A90" s="177" t="str">
        <f>'SER PUB III'!B12</f>
        <v>JAVIER FLORES</v>
      </c>
      <c r="B90" s="178" t="str">
        <f>'SER PUB III'!C12</f>
        <v>UNIDAD DEPORTIVA</v>
      </c>
      <c r="C90" s="178" t="str">
        <f>'SER PUB III'!D12</f>
        <v>JARDINERO</v>
      </c>
      <c r="D90" s="204">
        <f>'SER PUB III'!E12</f>
        <v>15</v>
      </c>
      <c r="E90" s="179">
        <f>'SER PUB III'!F12</f>
        <v>176</v>
      </c>
      <c r="F90" s="179">
        <f>'SER PUB III'!G12</f>
        <v>2640</v>
      </c>
      <c r="G90" s="203">
        <f>'SER PUB III'!H12</f>
        <v>2</v>
      </c>
      <c r="H90" s="179">
        <f>'SER PUB III'!I12</f>
        <v>30</v>
      </c>
      <c r="I90" s="209">
        <f>'SER PUB III'!J12</f>
        <v>0</v>
      </c>
      <c r="J90" s="179">
        <f>'SER PUB III'!K12</f>
        <v>0</v>
      </c>
      <c r="K90" s="179">
        <f>'SER PUB III'!L12</f>
        <v>2610</v>
      </c>
      <c r="L90" s="146">
        <f>F90*0.25</f>
        <v>660</v>
      </c>
    </row>
    <row r="91" spans="1:12" ht="25.15" customHeight="1" x14ac:dyDescent="0.25">
      <c r="A91" s="177" t="str">
        <f>'SER PUB III'!B13</f>
        <v>LIBRADO RUIZ REYES</v>
      </c>
      <c r="B91" s="178" t="str">
        <f>'SER PUB III'!C13</f>
        <v>ASEO PUBLICO</v>
      </c>
      <c r="C91" s="178" t="str">
        <f>'SER PUB III'!D13</f>
        <v>BARRENDERO</v>
      </c>
      <c r="D91" s="204">
        <f>'SER PUB III'!E13</f>
        <v>15</v>
      </c>
      <c r="E91" s="179">
        <f>'SER PUB III'!F13</f>
        <v>168</v>
      </c>
      <c r="F91" s="179">
        <f>'SER PUB III'!G13</f>
        <v>2520</v>
      </c>
      <c r="G91" s="203">
        <f>'SER PUB III'!H13</f>
        <v>1</v>
      </c>
      <c r="H91" s="179">
        <f>'SER PUB III'!I13</f>
        <v>15</v>
      </c>
      <c r="I91" s="209">
        <f>'SER PUB III'!J13</f>
        <v>0</v>
      </c>
      <c r="J91" s="179">
        <f>'SER PUB III'!K13</f>
        <v>0</v>
      </c>
      <c r="K91" s="179">
        <f>'SER PUB III'!L13</f>
        <v>2505</v>
      </c>
      <c r="L91" s="146">
        <f>F91*0.25</f>
        <v>630</v>
      </c>
    </row>
    <row r="92" spans="1:12" ht="25.15" customHeight="1" x14ac:dyDescent="0.25">
      <c r="A92" s="177" t="str">
        <f>'SER PUB III'!B14</f>
        <v>JESUS CERVANTES GARCIA</v>
      </c>
      <c r="B92" s="178" t="str">
        <f>'SER PUB III'!C14</f>
        <v>ASEO PUBLICO</v>
      </c>
      <c r="C92" s="178" t="str">
        <f>'SER PUB III'!D14</f>
        <v>BARRENDERO</v>
      </c>
      <c r="D92" s="204">
        <f>'SER PUB III'!E14</f>
        <v>15</v>
      </c>
      <c r="E92" s="179">
        <f>'SER PUB III'!F14</f>
        <v>168</v>
      </c>
      <c r="F92" s="179">
        <f>'SER PUB III'!G14</f>
        <v>2520</v>
      </c>
      <c r="G92" s="203">
        <f>'SER PUB III'!H14</f>
        <v>1</v>
      </c>
      <c r="H92" s="179">
        <f>'SER PUB III'!I14</f>
        <v>15</v>
      </c>
      <c r="I92" s="209">
        <f>'SER PUB III'!J14</f>
        <v>0</v>
      </c>
      <c r="J92" s="179">
        <f>'SER PUB III'!K14</f>
        <v>0</v>
      </c>
      <c r="K92" s="179">
        <f>'SER PUB III'!L14</f>
        <v>2505</v>
      </c>
      <c r="L92" s="146">
        <f>F92*0.25</f>
        <v>630</v>
      </c>
    </row>
    <row r="93" spans="1:12" ht="25.15" customHeight="1" x14ac:dyDescent="0.25">
      <c r="A93" s="177" t="str">
        <f>'SER PUB III'!B15</f>
        <v>JOSE REFUGIO GUZMAN FUENTES</v>
      </c>
      <c r="B93" s="178" t="str">
        <f>'SER PUB III'!C15</f>
        <v>ASEO PUBLICO</v>
      </c>
      <c r="C93" s="178" t="str">
        <f>'SER PUB III'!D15</f>
        <v>BARRENDERO</v>
      </c>
      <c r="D93" s="204">
        <f>'SER PUB III'!E15</f>
        <v>15</v>
      </c>
      <c r="E93" s="179">
        <f>'SER PUB III'!F15</f>
        <v>168</v>
      </c>
      <c r="F93" s="179">
        <f>'SER PUB III'!G15</f>
        <v>2520</v>
      </c>
      <c r="G93" s="203">
        <f>'SER PUB III'!H15</f>
        <v>1</v>
      </c>
      <c r="H93" s="179">
        <f>'SER PUB III'!I15</f>
        <v>15</v>
      </c>
      <c r="I93" s="209">
        <f>'SER PUB III'!J15</f>
        <v>0</v>
      </c>
      <c r="J93" s="179">
        <f>'SER PUB III'!K15</f>
        <v>0</v>
      </c>
      <c r="K93" s="179">
        <f>'SER PUB III'!L15</f>
        <v>2505</v>
      </c>
      <c r="L93" s="146">
        <f>F93*0.25</f>
        <v>630</v>
      </c>
    </row>
    <row r="94" spans="1:12" ht="25.15" customHeight="1" x14ac:dyDescent="0.25">
      <c r="A94" s="177" t="str">
        <f>'SER PUB III'!B16</f>
        <v>EFRAIN PLASCENCIA RAMIREZ</v>
      </c>
      <c r="B94" s="178" t="str">
        <f>'SER PUB III'!C16</f>
        <v>ASEO PUBLICO</v>
      </c>
      <c r="C94" s="178" t="str">
        <f>'SER PUB III'!D16</f>
        <v>BARRENDERO</v>
      </c>
      <c r="D94" s="204">
        <f>'SER PUB III'!E16</f>
        <v>15</v>
      </c>
      <c r="E94" s="179">
        <f>'SER PUB III'!F16</f>
        <v>168</v>
      </c>
      <c r="F94" s="179">
        <f>'SER PUB III'!G16</f>
        <v>2520</v>
      </c>
      <c r="G94" s="203">
        <f>'SER PUB III'!H16</f>
        <v>1</v>
      </c>
      <c r="H94" s="179">
        <f>'SER PUB III'!I16</f>
        <v>15</v>
      </c>
      <c r="I94" s="209">
        <f>'SER PUB III'!J16</f>
        <v>0</v>
      </c>
      <c r="J94" s="179">
        <f>'SER PUB III'!K16</f>
        <v>0</v>
      </c>
      <c r="K94" s="179">
        <f>'SER PUB III'!L16</f>
        <v>2505</v>
      </c>
      <c r="L94" s="146">
        <f>F94*0.25</f>
        <v>630</v>
      </c>
    </row>
    <row r="95" spans="1:12" ht="25.15" customHeight="1" x14ac:dyDescent="0.25">
      <c r="A95" s="177" t="str">
        <f>'SER PUB III'!B17</f>
        <v>MARIA GUADALUPE LOPEZ SOLORIO</v>
      </c>
      <c r="B95" s="178" t="str">
        <f>'SER PUB III'!C17</f>
        <v>ASEO PUBLICO</v>
      </c>
      <c r="C95" s="178" t="str">
        <f>'SER PUB III'!D17</f>
        <v>BARRENDERO</v>
      </c>
      <c r="D95" s="204">
        <f>'SER PUB III'!E17</f>
        <v>15</v>
      </c>
      <c r="E95" s="179">
        <f>'SER PUB III'!F17</f>
        <v>148</v>
      </c>
      <c r="F95" s="179">
        <f>'SER PUB III'!G17</f>
        <v>2220</v>
      </c>
      <c r="G95" s="203">
        <f>'SER PUB III'!H17</f>
        <v>0</v>
      </c>
      <c r="H95" s="179">
        <f>'SER PUB III'!I17</f>
        <v>0</v>
      </c>
      <c r="I95" s="209">
        <f>'SER PUB III'!J17</f>
        <v>3</v>
      </c>
      <c r="J95" s="179">
        <f>'SER PUB III'!K17</f>
        <v>45</v>
      </c>
      <c r="K95" s="179">
        <f>'SER PUB III'!L17</f>
        <v>2265</v>
      </c>
      <c r="L95" s="146"/>
    </row>
    <row r="96" spans="1:12" ht="25.15" customHeight="1" x14ac:dyDescent="0.25">
      <c r="A96" s="177" t="str">
        <f>'SER PUB III'!B18</f>
        <v>IGNACIO García MEDINA</v>
      </c>
      <c r="B96" s="178" t="str">
        <f>'SER PUB III'!C18</f>
        <v>ASEO PUBLICO</v>
      </c>
      <c r="C96" s="178" t="str">
        <f>'SER PUB III'!D18</f>
        <v>AUX. DE INTEND.</v>
      </c>
      <c r="D96" s="204">
        <f>'SER PUB III'!E18</f>
        <v>15</v>
      </c>
      <c r="E96" s="179">
        <f>'SER PUB III'!F18</f>
        <v>50</v>
      </c>
      <c r="F96" s="179">
        <f>'SER PUB III'!G18</f>
        <v>750</v>
      </c>
      <c r="G96" s="203">
        <f>'SER PUB III'!H18</f>
        <v>0</v>
      </c>
      <c r="H96" s="179">
        <f>'SER PUB III'!I18</f>
        <v>0</v>
      </c>
      <c r="I96" s="209">
        <f>'SER PUB III'!J18</f>
        <v>11</v>
      </c>
      <c r="J96" s="179">
        <f>'SER PUB III'!K18</f>
        <v>165</v>
      </c>
      <c r="K96" s="179">
        <f>'SER PUB III'!L18</f>
        <v>915</v>
      </c>
      <c r="L96" s="146">
        <v>187</v>
      </c>
    </row>
    <row r="97" spans="1:12" ht="25.15" customHeight="1" x14ac:dyDescent="0.25">
      <c r="A97" s="177" t="str">
        <f>'SER PUB IV'!B9</f>
        <v>JUAN MANUEL SILVA MANZO</v>
      </c>
      <c r="B97" s="178" t="str">
        <f>'SER PUB IV'!C9</f>
        <v>AGUA POTABLE</v>
      </c>
      <c r="C97" s="267" t="str">
        <f>'SER PUB IV'!D9</f>
        <v>ENCARG. DE BOMBAS</v>
      </c>
      <c r="D97" s="204">
        <f>'SER PUB IV'!E9</f>
        <v>15</v>
      </c>
      <c r="E97" s="179">
        <f>'SER PUB IV'!F9</f>
        <v>271</v>
      </c>
      <c r="F97" s="179">
        <f>'SER PUB IV'!G9</f>
        <v>4065</v>
      </c>
      <c r="G97" s="203">
        <f>'SER PUB IV'!H9</f>
        <v>24</v>
      </c>
      <c r="H97" s="179">
        <f>'SER PUB IV'!I9</f>
        <v>360</v>
      </c>
      <c r="I97" s="209">
        <f>'SER PUB IV'!J9</f>
        <v>0</v>
      </c>
      <c r="J97" s="179">
        <f>'SER PUB IV'!K9</f>
        <v>0</v>
      </c>
      <c r="K97" s="179">
        <f>'SER PUB IV'!L9</f>
        <v>3705</v>
      </c>
      <c r="L97" s="146">
        <v>1016</v>
      </c>
    </row>
    <row r="98" spans="1:12" ht="25.15" customHeight="1" x14ac:dyDescent="0.25">
      <c r="A98" s="177" t="str">
        <f>'SER PUB IV'!B10</f>
        <v>CARLOS FRANCO SIGALA</v>
      </c>
      <c r="B98" s="178" t="str">
        <f>'SER PUB IV'!C10</f>
        <v>AGUA POTABLE</v>
      </c>
      <c r="C98" s="267" t="str">
        <f>'SER PUB IV'!D10</f>
        <v>ENCARG. DE BOMBAS</v>
      </c>
      <c r="D98" s="204">
        <f>'SER PUB IV'!E10</f>
        <v>15</v>
      </c>
      <c r="E98" s="179">
        <f>'SER PUB IV'!F10</f>
        <v>271</v>
      </c>
      <c r="F98" s="179">
        <f>'SER PUB IV'!G10</f>
        <v>4065</v>
      </c>
      <c r="G98" s="203">
        <f>'SER PUB IV'!H10</f>
        <v>24</v>
      </c>
      <c r="H98" s="179">
        <f>'SER PUB IV'!I10</f>
        <v>360</v>
      </c>
      <c r="I98" s="209">
        <f>'SER PUB IV'!J10</f>
        <v>0</v>
      </c>
      <c r="J98" s="179">
        <f>'SER PUB IV'!K10</f>
        <v>0</v>
      </c>
      <c r="K98" s="179">
        <f>'SER PUB IV'!L10</f>
        <v>3705</v>
      </c>
      <c r="L98" s="146">
        <v>1016</v>
      </c>
    </row>
    <row r="99" spans="1:12" ht="25.15" customHeight="1" x14ac:dyDescent="0.25">
      <c r="A99" s="177" t="str">
        <f>'SER PUB IV'!B11</f>
        <v>SALVADOR PEREZ GARCIA</v>
      </c>
      <c r="B99" s="178" t="str">
        <f>'SER PUB IV'!C11</f>
        <v>AGUA POTABLE</v>
      </c>
      <c r="C99" s="178" t="str">
        <f>'SER PUB IV'!D11</f>
        <v>FONTANERO</v>
      </c>
      <c r="D99" s="204">
        <f>'SER PUB IV'!E11</f>
        <v>15</v>
      </c>
      <c r="E99" s="179">
        <f>'SER PUB IV'!F11</f>
        <v>271</v>
      </c>
      <c r="F99" s="179">
        <f>'SER PUB IV'!G11</f>
        <v>4065</v>
      </c>
      <c r="G99" s="203">
        <f>'SER PUB IV'!H11</f>
        <v>24</v>
      </c>
      <c r="H99" s="179">
        <f>'SER PUB IV'!I11</f>
        <v>360</v>
      </c>
      <c r="I99" s="209">
        <f>'SER PUB IV'!J11</f>
        <v>0</v>
      </c>
      <c r="J99" s="179">
        <f>'SER PUB IV'!K11</f>
        <v>0</v>
      </c>
      <c r="K99" s="179">
        <f>'SER PUB IV'!L11</f>
        <v>3705</v>
      </c>
      <c r="L99" s="146">
        <v>1016</v>
      </c>
    </row>
    <row r="100" spans="1:12" ht="25.15" customHeight="1" x14ac:dyDescent="0.25">
      <c r="A100" s="177" t="str">
        <f>'SER PUB IV'!B12</f>
        <v>SANTIAGO CERVANTES FLORES</v>
      </c>
      <c r="B100" s="178" t="str">
        <f>'SER PUB IV'!C12</f>
        <v>AGUA POTABLE</v>
      </c>
      <c r="C100" s="178" t="str">
        <f>'SER PUB IV'!D12</f>
        <v>FONTANERO</v>
      </c>
      <c r="D100" s="204">
        <f>'SER PUB IV'!E12</f>
        <v>15</v>
      </c>
      <c r="E100" s="179">
        <f>'SER PUB IV'!F12</f>
        <v>271</v>
      </c>
      <c r="F100" s="179">
        <f>'SER PUB IV'!G12</f>
        <v>4065</v>
      </c>
      <c r="G100" s="203">
        <f>'SER PUB IV'!H12</f>
        <v>24</v>
      </c>
      <c r="H100" s="179">
        <f>'SER PUB IV'!I12</f>
        <v>360</v>
      </c>
      <c r="I100" s="209">
        <f>'SER PUB IV'!J12</f>
        <v>0</v>
      </c>
      <c r="J100" s="179">
        <f>'SER PUB IV'!K12</f>
        <v>0</v>
      </c>
      <c r="K100" s="179">
        <f>'SER PUB IV'!L12</f>
        <v>3705</v>
      </c>
      <c r="L100" s="146">
        <v>1016</v>
      </c>
    </row>
    <row r="101" spans="1:12" ht="25.15" customHeight="1" x14ac:dyDescent="0.25">
      <c r="A101" s="177" t="str">
        <f>'SER PUB IV'!B13</f>
        <v>HUMBERTO GARCIA CHAVARRIA</v>
      </c>
      <c r="B101" s="178" t="str">
        <f>'SER PUB IV'!C13</f>
        <v>AGUA POTABLE</v>
      </c>
      <c r="C101" s="178" t="str">
        <f>'SER PUB IV'!D13</f>
        <v>FONTANERO</v>
      </c>
      <c r="D101" s="204">
        <f>'SER PUB IV'!E13</f>
        <v>15</v>
      </c>
      <c r="E101" s="179">
        <f>'SER PUB IV'!F13</f>
        <v>271</v>
      </c>
      <c r="F101" s="179">
        <f>'SER PUB IV'!G13</f>
        <v>4065</v>
      </c>
      <c r="G101" s="203">
        <f>'SER PUB IV'!H13</f>
        <v>24</v>
      </c>
      <c r="H101" s="179">
        <f>'SER PUB IV'!I13</f>
        <v>360</v>
      </c>
      <c r="I101" s="209">
        <f>'SER PUB IV'!J13</f>
        <v>0</v>
      </c>
      <c r="J101" s="179">
        <f>'SER PUB IV'!K13</f>
        <v>0</v>
      </c>
      <c r="K101" s="179">
        <f>'SER PUB IV'!L13</f>
        <v>3705</v>
      </c>
      <c r="L101" s="146">
        <v>1016</v>
      </c>
    </row>
    <row r="102" spans="1:12" ht="25.15" customHeight="1" x14ac:dyDescent="0.25">
      <c r="A102" s="177" t="str">
        <f>'SER PUB IV'!B14</f>
        <v>JOSE ROBERTO CARDENAS MARTINEZ</v>
      </c>
      <c r="B102" s="178" t="str">
        <f>'SER PUB IV'!C14</f>
        <v>AGUA POTABLE</v>
      </c>
      <c r="C102" s="267" t="str">
        <f>'SER PUB IV'!D14</f>
        <v>AUX DE FONTANERIA</v>
      </c>
      <c r="D102" s="204">
        <f>'SER PUB IV'!E14</f>
        <v>15</v>
      </c>
      <c r="E102" s="179">
        <f>'SER PUB IV'!F14</f>
        <v>224</v>
      </c>
      <c r="F102" s="179">
        <f>'SER PUB IV'!G14</f>
        <v>3360</v>
      </c>
      <c r="G102" s="203">
        <f>'SER PUB IV'!H14</f>
        <v>9</v>
      </c>
      <c r="H102" s="179">
        <f>'SER PUB IV'!I14</f>
        <v>135</v>
      </c>
      <c r="I102" s="209">
        <f>'SER PUB IV'!J14</f>
        <v>0</v>
      </c>
      <c r="J102" s="179">
        <f>'SER PUB IV'!K14</f>
        <v>0</v>
      </c>
      <c r="K102" s="179">
        <f>'SER PUB IV'!L14</f>
        <v>3225</v>
      </c>
      <c r="L102" s="146">
        <f t="shared" ref="L102:L109" si="2">F102*0.25</f>
        <v>840</v>
      </c>
    </row>
    <row r="103" spans="1:12" ht="25.15" customHeight="1" x14ac:dyDescent="0.25">
      <c r="A103" s="177" t="str">
        <f>'SER PUB IV'!B15</f>
        <v>José REYNALDO ZAMBRANO VALDOVINOS</v>
      </c>
      <c r="B103" s="178" t="str">
        <f>'SER PUB IV'!C15</f>
        <v>AGUA POTABLE</v>
      </c>
      <c r="C103" s="268" t="str">
        <f>'SER PUB IV'!D15</f>
        <v>AUX DE FONT.  VOLANTIN</v>
      </c>
      <c r="D103" s="204">
        <f>'SER PUB IV'!E15</f>
        <v>15</v>
      </c>
      <c r="E103" s="179">
        <f>'SER PUB IV'!F15</f>
        <v>224</v>
      </c>
      <c r="F103" s="179">
        <f>'SER PUB IV'!G15</f>
        <v>3360</v>
      </c>
      <c r="G103" s="203">
        <f>'SER PUB IV'!H15</f>
        <v>9</v>
      </c>
      <c r="H103" s="179">
        <f>'SER PUB IV'!I15</f>
        <v>135</v>
      </c>
      <c r="I103" s="209">
        <f>'SER PUB IV'!J15</f>
        <v>0</v>
      </c>
      <c r="J103" s="179">
        <f>'SER PUB IV'!K15</f>
        <v>0</v>
      </c>
      <c r="K103" s="179">
        <f>'SER PUB IV'!L15</f>
        <v>3225</v>
      </c>
      <c r="L103" s="146">
        <f t="shared" si="2"/>
        <v>840</v>
      </c>
    </row>
    <row r="104" spans="1:12" ht="25.15" customHeight="1" x14ac:dyDescent="0.25">
      <c r="A104" s="177" t="str">
        <f>'SER PUBV'!B9</f>
        <v>MARIO SOLIS CHAVARRIA</v>
      </c>
      <c r="B104" s="178" t="str">
        <f>'SER PUBV'!C9</f>
        <v>AGUA POTABLE</v>
      </c>
      <c r="C104" s="268" t="str">
        <f>'SER PUBV'!D9</f>
        <v>AUXILIAR FONTANERIA</v>
      </c>
      <c r="D104" s="247">
        <f>'SER PUBV'!E9</f>
        <v>15</v>
      </c>
      <c r="E104" s="247">
        <f>'SER PUBV'!F9</f>
        <v>200</v>
      </c>
      <c r="F104" s="247">
        <f>'SER PUBV'!G9</f>
        <v>3000</v>
      </c>
      <c r="G104" s="247">
        <f>'SER PUBV'!H9</f>
        <v>5</v>
      </c>
      <c r="H104" s="247">
        <f>'SER PUBV'!I9</f>
        <v>75</v>
      </c>
      <c r="I104" s="247">
        <f>'SER PUBV'!J9</f>
        <v>0</v>
      </c>
      <c r="J104" s="247">
        <f>'SER PUBV'!K9</f>
        <v>0</v>
      </c>
      <c r="K104" s="247">
        <f>'SER PUBV'!L9</f>
        <v>2925</v>
      </c>
      <c r="L104" s="146">
        <f t="shared" si="2"/>
        <v>750</v>
      </c>
    </row>
    <row r="105" spans="1:12" ht="25.15" customHeight="1" x14ac:dyDescent="0.25">
      <c r="A105" s="177" t="str">
        <f>'SER PUBV'!B10</f>
        <v>JAVIER MATA SOLIS</v>
      </c>
      <c r="B105" s="178" t="str">
        <f>'SER PUBV'!C10</f>
        <v>AGUA POTABLE</v>
      </c>
      <c r="C105" s="268" t="str">
        <f>'SER PUBV'!D10</f>
        <v>AUXILIAR FONTANERIA</v>
      </c>
      <c r="D105" s="247">
        <f>'SER PUBV'!E10</f>
        <v>15</v>
      </c>
      <c r="E105" s="247">
        <f>'SER PUBV'!F10</f>
        <v>200</v>
      </c>
      <c r="F105" s="247">
        <f>'SER PUBV'!G10</f>
        <v>3000</v>
      </c>
      <c r="G105" s="247">
        <f>'SER PUBV'!H10</f>
        <v>5</v>
      </c>
      <c r="H105" s="247">
        <f>'SER PUBV'!I10</f>
        <v>75</v>
      </c>
      <c r="I105" s="247">
        <f>'SER PUBV'!J10</f>
        <v>0</v>
      </c>
      <c r="J105" s="247">
        <f>'SER PUBV'!K10</f>
        <v>0</v>
      </c>
      <c r="K105" s="247">
        <f>'SER PUBV'!L10</f>
        <v>2925</v>
      </c>
      <c r="L105" s="146">
        <f t="shared" si="2"/>
        <v>750</v>
      </c>
    </row>
    <row r="106" spans="1:12" ht="25.15" customHeight="1" x14ac:dyDescent="0.25">
      <c r="A106" s="177" t="str">
        <f>'SER PUBV'!B11</f>
        <v>FEDERICO CHAVARRIA COVARRUBIAS</v>
      </c>
      <c r="B106" s="178" t="str">
        <f>'SER PUBV'!C11</f>
        <v>AGUA POTABLE</v>
      </c>
      <c r="C106" s="268" t="str">
        <f>'SER PUBV'!D11</f>
        <v>AUXILIAR FONTANERIA</v>
      </c>
      <c r="D106" s="247">
        <f>'SER PUBV'!E11</f>
        <v>15</v>
      </c>
      <c r="E106" s="247">
        <f>'SER PUBV'!F11</f>
        <v>200</v>
      </c>
      <c r="F106" s="247">
        <f>'SER PUBV'!G11</f>
        <v>3000</v>
      </c>
      <c r="G106" s="247">
        <f>'SER PUBV'!H11</f>
        <v>5</v>
      </c>
      <c r="H106" s="247">
        <f>'SER PUBV'!I11</f>
        <v>75</v>
      </c>
      <c r="I106" s="247">
        <f>'SER PUBV'!J11</f>
        <v>0</v>
      </c>
      <c r="J106" s="247">
        <f>'SER PUBV'!K11</f>
        <v>0</v>
      </c>
      <c r="K106" s="247">
        <f>'SER PUBV'!L11</f>
        <v>2925</v>
      </c>
      <c r="L106" s="146">
        <f t="shared" si="2"/>
        <v>750</v>
      </c>
    </row>
    <row r="107" spans="1:12" ht="25.15" customHeight="1" x14ac:dyDescent="0.25">
      <c r="A107" s="177" t="str">
        <f>'SER PUBV'!B12</f>
        <v>EDGAR SALVADOR CHAVARRIA VALENCIA</v>
      </c>
      <c r="B107" s="178" t="str">
        <f>'SER PUBV'!C12</f>
        <v>AGUA POTABLE</v>
      </c>
      <c r="C107" s="268" t="str">
        <f>'SER PUBV'!D12</f>
        <v>AUXILIAR FONTANERIA</v>
      </c>
      <c r="D107" s="247">
        <f>'SER PUBV'!E12</f>
        <v>15</v>
      </c>
      <c r="E107" s="247">
        <f>'SER PUBV'!F12</f>
        <v>200</v>
      </c>
      <c r="F107" s="247">
        <f>'SER PUBV'!G12</f>
        <v>3000</v>
      </c>
      <c r="G107" s="247">
        <f>'SER PUBV'!H12</f>
        <v>5</v>
      </c>
      <c r="H107" s="247">
        <f>'SER PUBV'!I12</f>
        <v>75</v>
      </c>
      <c r="I107" s="247">
        <f>'SER PUBV'!J12</f>
        <v>0</v>
      </c>
      <c r="J107" s="247">
        <f>'SER PUBV'!K12</f>
        <v>0</v>
      </c>
      <c r="K107" s="247">
        <f>'SER PUBV'!L12</f>
        <v>2925</v>
      </c>
      <c r="L107" s="146"/>
    </row>
    <row r="108" spans="1:12" ht="25.15" customHeight="1" x14ac:dyDescent="0.25">
      <c r="A108" s="177" t="str">
        <f>'SER PUBV'!B13</f>
        <v>ABEL CASTILLO MORFIN</v>
      </c>
      <c r="B108" s="178" t="str">
        <f>'SER PUBV'!C13</f>
        <v>AGUA POTABLE</v>
      </c>
      <c r="C108" s="268" t="str">
        <f>'SER PUBV'!D13</f>
        <v>AUXILIAR FONTANERIA</v>
      </c>
      <c r="D108" s="247">
        <f>'SER PUBV'!E13</f>
        <v>15</v>
      </c>
      <c r="E108" s="247">
        <f>'SER PUBV'!F13</f>
        <v>200</v>
      </c>
      <c r="F108" s="247">
        <f>'SER PUBV'!G13</f>
        <v>3000</v>
      </c>
      <c r="G108" s="247">
        <f>'SER PUBV'!H13</f>
        <v>5</v>
      </c>
      <c r="H108" s="247">
        <f>'SER PUBV'!I13</f>
        <v>75</v>
      </c>
      <c r="I108" s="247">
        <f>'SER PUBV'!J13</f>
        <v>0</v>
      </c>
      <c r="J108" s="247">
        <f>'SER PUBV'!K13</f>
        <v>0</v>
      </c>
      <c r="K108" s="247">
        <f>'SER PUBV'!L13</f>
        <v>2925</v>
      </c>
      <c r="L108" s="146"/>
    </row>
    <row r="109" spans="1:12" ht="25.15" customHeight="1" x14ac:dyDescent="0.25">
      <c r="A109" s="177" t="str">
        <f>'SER PUB VI'!B8</f>
        <v>AGUSTINA CORTES NEGRETE</v>
      </c>
      <c r="B109" s="178" t="str">
        <f>'SER PUB VI'!C8</f>
        <v>ASILO DE ANCIANOS</v>
      </c>
      <c r="C109" s="268" t="str">
        <f>'SER PUB VI'!D8</f>
        <v>AUXILIAR ENCARG.ASILO</v>
      </c>
      <c r="D109" s="204">
        <f>'SER PUB VI'!E8</f>
        <v>15</v>
      </c>
      <c r="E109" s="179">
        <f>'SER PUB VI'!F8</f>
        <v>188</v>
      </c>
      <c r="F109" s="179">
        <f>'SER PUB VI'!G8</f>
        <v>2820</v>
      </c>
      <c r="G109" s="203">
        <f>'SER PUB VI'!H8</f>
        <v>4</v>
      </c>
      <c r="H109" s="179">
        <f>'SER PUB VI'!I8</f>
        <v>60</v>
      </c>
      <c r="I109" s="209">
        <f>'SER PUB VI'!J8</f>
        <v>0</v>
      </c>
      <c r="J109" s="179">
        <f>'SER PUB VI'!K8</f>
        <v>0</v>
      </c>
      <c r="K109" s="179">
        <f>'SER PUB VI'!L8</f>
        <v>2760</v>
      </c>
      <c r="L109" s="146">
        <f t="shared" si="2"/>
        <v>705</v>
      </c>
    </row>
    <row r="110" spans="1:12" ht="25.15" customHeight="1" x14ac:dyDescent="0.25">
      <c r="A110" s="177" t="str">
        <f>'SER PUB VI'!B9</f>
        <v>MARIA GUADALUPE AVIÑA CORTES</v>
      </c>
      <c r="B110" s="178" t="str">
        <f>'SER PUB VI'!C9</f>
        <v>ASILO DE ANCIANOS</v>
      </c>
      <c r="C110" s="178" t="str">
        <f>'SER PUB VI'!D9</f>
        <v>VELADOR ASILO</v>
      </c>
      <c r="D110" s="204">
        <f>'SER PUB VI'!E9</f>
        <v>15</v>
      </c>
      <c r="E110" s="179">
        <f>'SER PUB VI'!F9</f>
        <v>114</v>
      </c>
      <c r="F110" s="179">
        <f>'SER PUB VI'!G9</f>
        <v>1710</v>
      </c>
      <c r="G110" s="203">
        <f>'SER PUB VI'!H9</f>
        <v>0</v>
      </c>
      <c r="H110" s="179">
        <f>'SER PUB VI'!I9</f>
        <v>0</v>
      </c>
      <c r="I110" s="209">
        <f>'SER PUB VI'!J9</f>
        <v>7</v>
      </c>
      <c r="J110" s="179">
        <f>'SER PUB VI'!K9</f>
        <v>105</v>
      </c>
      <c r="K110" s="179">
        <f>'SER PUB VI'!L9</f>
        <v>1815</v>
      </c>
      <c r="L110" s="146">
        <v>427</v>
      </c>
    </row>
    <row r="111" spans="1:12" ht="25.15" customHeight="1" x14ac:dyDescent="0.25">
      <c r="A111" s="177" t="str">
        <f>'SER PUB VI'!B10</f>
        <v>YESENIA VILLANUEVA CASTRO</v>
      </c>
      <c r="B111" s="178" t="str">
        <f>'SER PUB VI'!C10</f>
        <v>ASILO DE ANCIANOS</v>
      </c>
      <c r="C111" s="178" t="str">
        <f>'SER PUB VI'!D10</f>
        <v>AUX. DE INTEND.</v>
      </c>
      <c r="D111" s="204">
        <f>'SER PUB VI'!E10</f>
        <v>15</v>
      </c>
      <c r="E111" s="179">
        <f>'SER PUB VI'!F10</f>
        <v>112</v>
      </c>
      <c r="F111" s="179">
        <f>'SER PUB VI'!G10</f>
        <v>1680</v>
      </c>
      <c r="G111" s="203">
        <f>'SER PUB VI'!H10</f>
        <v>0</v>
      </c>
      <c r="H111" s="179">
        <f>'SER PUB VI'!I10</f>
        <v>0</v>
      </c>
      <c r="I111" s="209">
        <f>'SER PUB VI'!J10</f>
        <v>7</v>
      </c>
      <c r="J111" s="179">
        <f>'SER PUB VI'!K10</f>
        <v>105</v>
      </c>
      <c r="K111" s="179">
        <f>'SER PUB VI'!L10</f>
        <v>1785</v>
      </c>
      <c r="L111" s="146">
        <f>F111*0.25</f>
        <v>420</v>
      </c>
    </row>
    <row r="112" spans="1:12" ht="25.15" customHeight="1" x14ac:dyDescent="0.25">
      <c r="A112" s="177" t="str">
        <f>'SER PUB VI'!B11</f>
        <v>YOLANDA AMEZCUA CEJA</v>
      </c>
      <c r="B112" s="178" t="str">
        <f>'SER PUB VI'!C11</f>
        <v>ASILO DE ANCIANOS</v>
      </c>
      <c r="C112" s="178" t="str">
        <f>'SER PUB VI'!D11</f>
        <v>COCINERA</v>
      </c>
      <c r="D112" s="204">
        <f>'SER PUB VI'!E11</f>
        <v>15</v>
      </c>
      <c r="E112" s="179">
        <f>'SER PUB VI'!F11</f>
        <v>132</v>
      </c>
      <c r="F112" s="179">
        <f>'SER PUB VI'!G11</f>
        <v>1980</v>
      </c>
      <c r="G112" s="203">
        <f>'SER PUB VI'!H11</f>
        <v>0</v>
      </c>
      <c r="H112" s="179">
        <f>'SER PUB VI'!I11</f>
        <v>0</v>
      </c>
      <c r="I112" s="209">
        <f>'SER PUB VI'!J11</f>
        <v>5</v>
      </c>
      <c r="J112" s="179">
        <f>'SER PUB VI'!K11</f>
        <v>75</v>
      </c>
      <c r="K112" s="179">
        <f>'SER PUB VI'!L11</f>
        <v>2055</v>
      </c>
      <c r="L112" s="146">
        <f>F112*0.25</f>
        <v>495</v>
      </c>
    </row>
    <row r="113" spans="1:12" ht="25.15" customHeight="1" x14ac:dyDescent="0.25">
      <c r="A113" s="177" t="str">
        <f>'SER PUB VII'!B7</f>
        <v>JOSE SANTANA ARIAS GUERRERO</v>
      </c>
      <c r="B113" s="178" t="str">
        <f>'SER PUB VII'!C7</f>
        <v>MANTO. DE INMUEBLES</v>
      </c>
      <c r="C113" s="178" t="str">
        <f>'SER PUB VII'!D7</f>
        <v>ALBAÑIL</v>
      </c>
      <c r="D113" s="204">
        <f>'SER PUB VII'!E7</f>
        <v>15</v>
      </c>
      <c r="E113" s="179">
        <f>'SER PUB VII'!F7</f>
        <v>275</v>
      </c>
      <c r="F113" s="179">
        <f>'SER PUB VII'!G7</f>
        <v>4125</v>
      </c>
      <c r="G113" s="203">
        <f>'SER PUB VII'!H7</f>
        <v>25</v>
      </c>
      <c r="H113" s="179">
        <f>'SER PUB VII'!I7</f>
        <v>375</v>
      </c>
      <c r="I113" s="209">
        <f>'SER PUB VII'!J7</f>
        <v>0</v>
      </c>
      <c r="J113" s="179">
        <f>'SER PUB VII'!K7</f>
        <v>0</v>
      </c>
      <c r="K113" s="179">
        <f>'SER PUB VII'!L7</f>
        <v>3750</v>
      </c>
      <c r="L113" s="146">
        <v>1031</v>
      </c>
    </row>
    <row r="114" spans="1:12" ht="25.15" customHeight="1" x14ac:dyDescent="0.25">
      <c r="A114" s="177" t="str">
        <f>'SER PUB VII'!B8</f>
        <v>ALBERTO BEJAR ARIAS</v>
      </c>
      <c r="B114" s="178" t="str">
        <f>'SER PUB VII'!C8</f>
        <v>MANTO. DE INMUEBLES</v>
      </c>
      <c r="C114" s="178" t="str">
        <f>'SER PUB VII'!D8</f>
        <v xml:space="preserve">AUXILIAR  </v>
      </c>
      <c r="D114" s="177">
        <f>'SER PUB VII'!E8</f>
        <v>15</v>
      </c>
      <c r="E114" s="179">
        <f>'SER PUB VII'!F8</f>
        <v>168</v>
      </c>
      <c r="F114" s="179">
        <f>'SER PUB VII'!G8</f>
        <v>2520</v>
      </c>
      <c r="G114" s="179">
        <f>'SER PUB VII'!H8</f>
        <v>1</v>
      </c>
      <c r="H114" s="179">
        <f>'SER PUB VII'!I8</f>
        <v>15</v>
      </c>
      <c r="I114" s="179">
        <f>'SER PUB VII'!J8</f>
        <v>0</v>
      </c>
      <c r="J114" s="179">
        <f>'SER PUB VII'!K8</f>
        <v>0</v>
      </c>
      <c r="K114" s="179">
        <f>'SER PUB VII'!L8</f>
        <v>2505</v>
      </c>
      <c r="L114" s="146"/>
    </row>
    <row r="115" spans="1:12" ht="25.15" customHeight="1" x14ac:dyDescent="0.25">
      <c r="A115" s="177" t="str">
        <f>'SER PUB VII'!B9</f>
        <v>ANTONIO  HERNANDEZ LOPEZ</v>
      </c>
      <c r="B115" s="178" t="str">
        <f>'SER PUB VII'!C9</f>
        <v>SERV. DE TRASPORTES</v>
      </c>
      <c r="C115" s="178" t="str">
        <f>'SER PUB VII'!D9</f>
        <v>CHOFER</v>
      </c>
      <c r="D115" s="204">
        <f>'SER PUB VII'!E9</f>
        <v>15</v>
      </c>
      <c r="E115" s="179">
        <f>'SER PUB VII'!F9</f>
        <v>168</v>
      </c>
      <c r="F115" s="179">
        <f>'SER PUB VII'!G9</f>
        <v>2520</v>
      </c>
      <c r="G115" s="203">
        <f>'SER PUB VII'!H9</f>
        <v>1</v>
      </c>
      <c r="H115" s="179">
        <f>'SER PUB VII'!I9</f>
        <v>15</v>
      </c>
      <c r="I115" s="209">
        <f>'SER PUB VII'!J9</f>
        <v>0</v>
      </c>
      <c r="J115" s="179">
        <f>'SER PUB VII'!K9</f>
        <v>0</v>
      </c>
      <c r="K115" s="179">
        <f>'SER PUB VII'!L9</f>
        <v>2505</v>
      </c>
      <c r="L115" s="146">
        <f>F115*0.25</f>
        <v>630</v>
      </c>
    </row>
    <row r="116" spans="1:12" ht="25.15" customHeight="1" x14ac:dyDescent="0.25">
      <c r="A116" s="177" t="str">
        <f>'SER PUB VII'!B10</f>
        <v>ROBERTO VALDIVIA ROJAS</v>
      </c>
      <c r="B116" s="178" t="str">
        <f>'SER PUB VII'!C10</f>
        <v>SERV. DE TRASPORTES</v>
      </c>
      <c r="C116" s="178" t="str">
        <f>'SER PUB VII'!D10</f>
        <v>CHOFER</v>
      </c>
      <c r="D116" s="177">
        <f>'SER PUB VII'!E10</f>
        <v>15</v>
      </c>
      <c r="E116" s="179">
        <f>'SER PUB VII'!F10</f>
        <v>260</v>
      </c>
      <c r="F116" s="179">
        <f>'SER PUB VII'!G10</f>
        <v>3900</v>
      </c>
      <c r="G116" s="203">
        <f>'SER PUB VII'!H10</f>
        <v>22</v>
      </c>
      <c r="H116" s="179">
        <f>'SER PUB VII'!I10</f>
        <v>330</v>
      </c>
      <c r="I116" s="209">
        <f>'SER PUB VII'!J10</f>
        <v>0</v>
      </c>
      <c r="J116" s="179">
        <f>'SER PUB VII'!K10</f>
        <v>0</v>
      </c>
      <c r="K116" s="179">
        <f>'SER PUB VII'!L10</f>
        <v>3570</v>
      </c>
      <c r="L116" s="146">
        <f>F116*0.25</f>
        <v>975</v>
      </c>
    </row>
    <row r="117" spans="1:12" ht="25.15" customHeight="1" x14ac:dyDescent="0.25">
      <c r="A117" s="177" t="str">
        <f>'SER PUB VII'!B11</f>
        <v>SALVADOR ORDAZ FLORES</v>
      </c>
      <c r="B117" s="178" t="str">
        <f>'SER PUB VII'!C11</f>
        <v>SERV. DE TRASPORTES</v>
      </c>
      <c r="C117" s="178" t="str">
        <f>'SER PUB VII'!D11</f>
        <v>CHOFER</v>
      </c>
      <c r="D117" s="177">
        <f>'SER PUB VII'!E11</f>
        <v>15</v>
      </c>
      <c r="E117" s="179">
        <f>'SER PUB VII'!F11</f>
        <v>226</v>
      </c>
      <c r="F117" s="179">
        <f>'SER PUB VII'!G11</f>
        <v>3390</v>
      </c>
      <c r="G117" s="203">
        <f>'SER PUB VII'!H11</f>
        <v>9</v>
      </c>
      <c r="H117" s="179">
        <f>'SER PUB VII'!I11</f>
        <v>135</v>
      </c>
      <c r="I117" s="209">
        <f>'SER PUB VII'!J11</f>
        <v>0</v>
      </c>
      <c r="J117" s="179">
        <f>'SER PUB VII'!K11</f>
        <v>0</v>
      </c>
      <c r="K117" s="179">
        <f>'SER PUB VII'!L11</f>
        <v>3255</v>
      </c>
      <c r="L117" s="146">
        <v>847</v>
      </c>
    </row>
    <row r="118" spans="1:12" ht="25.15" customHeight="1" x14ac:dyDescent="0.25">
      <c r="A118" s="177" t="str">
        <f>'SER PUB VII'!B12</f>
        <v>JUAN  MANUEL DIAZ ZAMBRANO</v>
      </c>
      <c r="B118" s="178" t="str">
        <f>'SER PUB VII'!C12</f>
        <v>CENTRO PSICOLA</v>
      </c>
      <c r="C118" s="178" t="str">
        <f>'SER PUB VII'!D12</f>
        <v>MANTENIMINETO</v>
      </c>
      <c r="D118" s="204">
        <f>'SER PUB VII'!E12</f>
        <v>15</v>
      </c>
      <c r="E118" s="179">
        <f>'SER PUB VII'!F12</f>
        <v>185</v>
      </c>
      <c r="F118" s="179">
        <f>'SER PUB VII'!G12</f>
        <v>2775</v>
      </c>
      <c r="G118" s="203">
        <f>'SER PUB VII'!H12</f>
        <v>4</v>
      </c>
      <c r="H118" s="179">
        <f>'SER PUB VII'!I12</f>
        <v>60</v>
      </c>
      <c r="I118" s="209">
        <f>'SER PUB VII'!J12</f>
        <v>0</v>
      </c>
      <c r="J118" s="179">
        <f>'SER PUB VII'!K12</f>
        <v>0</v>
      </c>
      <c r="K118" s="179">
        <f>'SER PUB VII'!L12</f>
        <v>2715</v>
      </c>
      <c r="L118" s="146">
        <v>691</v>
      </c>
    </row>
    <row r="119" spans="1:12" ht="25.15" customHeight="1" x14ac:dyDescent="0.25">
      <c r="A119" s="177" t="str">
        <f>'SER PUB VIII'!B7</f>
        <v>FRANCISCO FLORES CASTAÑEDA</v>
      </c>
      <c r="B119" s="178" t="str">
        <f>'SER PUB VIII'!C7</f>
        <v>PARQUE LINEAL</v>
      </c>
      <c r="C119" s="178" t="str">
        <f>'SER PUB VIII'!D7</f>
        <v>AUX DE JARDINERO</v>
      </c>
      <c r="D119" s="204">
        <f>'SER PUB VIII'!E7</f>
        <v>15</v>
      </c>
      <c r="E119" s="179">
        <f>'SER PUB VIII'!F7</f>
        <v>144</v>
      </c>
      <c r="F119" s="179">
        <f>'SER PUB VIII'!G7</f>
        <v>2160</v>
      </c>
      <c r="G119" s="203">
        <f>'SER PUB VIII'!H7</f>
        <v>0</v>
      </c>
      <c r="H119" s="179">
        <f>'SER PUB VIII'!I7</f>
        <v>0</v>
      </c>
      <c r="I119" s="209">
        <f>'SER PUB VIII'!J7</f>
        <v>4</v>
      </c>
      <c r="J119" s="179">
        <f>'SER PUB VIII'!K7</f>
        <v>60</v>
      </c>
      <c r="K119" s="179">
        <f>'SER PUB VIII'!L7</f>
        <v>2220</v>
      </c>
      <c r="L119" s="146">
        <f>F119*0.25</f>
        <v>540</v>
      </c>
    </row>
    <row r="120" spans="1:12" ht="25.15" customHeight="1" x14ac:dyDescent="0.25">
      <c r="A120" s="177" t="str">
        <f>'SER PUB VIII'!B8</f>
        <v>ROSA MARTINEZ HERNANDEZ</v>
      </c>
      <c r="B120" s="178" t="str">
        <f>'SER PUB VIII'!C8</f>
        <v>BIBLIOTECA</v>
      </c>
      <c r="C120" s="178" t="str">
        <f>'SER PUB VIII'!D8</f>
        <v>SECRETARIA</v>
      </c>
      <c r="D120" s="204">
        <f>'SER PUB VIII'!E8</f>
        <v>15</v>
      </c>
      <c r="E120" s="179">
        <f>'SER PUB VIII'!F8</f>
        <v>188</v>
      </c>
      <c r="F120" s="179">
        <f>'SER PUB VIII'!G8</f>
        <v>2820</v>
      </c>
      <c r="G120" s="203">
        <f>'SER PUB VIII'!H8</f>
        <v>4</v>
      </c>
      <c r="H120" s="179">
        <f>'SER PUB VIII'!I8</f>
        <v>60</v>
      </c>
      <c r="I120" s="209">
        <f>'SER PUB VIII'!J8</f>
        <v>0</v>
      </c>
      <c r="J120" s="179">
        <f>'SER PUB VIII'!K8</f>
        <v>0</v>
      </c>
      <c r="K120" s="179">
        <f>'SER PUB VIII'!L8</f>
        <v>2760</v>
      </c>
      <c r="L120" s="146">
        <f>F120*0.25</f>
        <v>705</v>
      </c>
    </row>
    <row r="121" spans="1:12" ht="25.15" customHeight="1" thickBot="1" x14ac:dyDescent="0.3">
      <c r="A121" s="177" t="str">
        <f>'SER PUB VIII'!B9</f>
        <v>MARGARITA RUIZ PULIDO</v>
      </c>
      <c r="B121" s="178" t="str">
        <f>'SER PUB VIII'!C9</f>
        <v>BIBLIOTECA</v>
      </c>
      <c r="C121" s="178" t="str">
        <f>'SER PUB VIII'!D9</f>
        <v>AUX DE INTENDENCIA</v>
      </c>
      <c r="D121" s="204">
        <f>'SER PUB VIII'!E9</f>
        <v>15</v>
      </c>
      <c r="E121" s="179">
        <f>'SER PUB VIII'!F9</f>
        <v>168</v>
      </c>
      <c r="F121" s="179">
        <f>'SER PUB VIII'!G9</f>
        <v>2520</v>
      </c>
      <c r="G121" s="203">
        <f>'SER PUB VIII'!H9</f>
        <v>1</v>
      </c>
      <c r="H121" s="179">
        <f>'SER PUB VIII'!I9</f>
        <v>15</v>
      </c>
      <c r="I121" s="209">
        <f>'SER PUB VIII'!J9</f>
        <v>0</v>
      </c>
      <c r="J121" s="179">
        <f>'SER PUB VIII'!K9</f>
        <v>0</v>
      </c>
      <c r="K121" s="179">
        <f>'SER PUB VIII'!L9</f>
        <v>2505</v>
      </c>
      <c r="L121" s="146">
        <f>F121*0.25</f>
        <v>630</v>
      </c>
    </row>
    <row r="122" spans="1:12" ht="25.15" customHeight="1" thickBot="1" x14ac:dyDescent="0.3">
      <c r="A122" s="198" t="s">
        <v>252</v>
      </c>
      <c r="B122" s="199"/>
      <c r="C122" s="199"/>
      <c r="D122" s="219"/>
      <c r="E122" s="200">
        <f t="shared" ref="E122:J122" si="3">SUM(E6:E121)</f>
        <v>29677</v>
      </c>
      <c r="F122" s="200">
        <f t="shared" si="3"/>
        <v>445155</v>
      </c>
      <c r="G122" s="200">
        <f t="shared" si="3"/>
        <v>2624</v>
      </c>
      <c r="H122" s="200">
        <f t="shared" si="3"/>
        <v>39360</v>
      </c>
      <c r="I122" s="200">
        <f t="shared" si="3"/>
        <v>193</v>
      </c>
      <c r="J122" s="200">
        <f t="shared" si="3"/>
        <v>2895</v>
      </c>
      <c r="K122" s="200">
        <f>SUM(K6:K121)</f>
        <v>408690</v>
      </c>
      <c r="L122" s="146"/>
    </row>
    <row r="123" spans="1:12" ht="25.15" customHeight="1" x14ac:dyDescent="0.25">
      <c r="A123" s="46" t="str">
        <f>EVENTUALES1!B7</f>
        <v>PEDRO ELIZER FIERRO LOPEZ</v>
      </c>
      <c r="B123" s="169" t="str">
        <f>EVENTUALES1!C7</f>
        <v>MANTO INMUEBLES</v>
      </c>
      <c r="C123" s="169" t="str">
        <f>EVENTUALES1!D7</f>
        <v>ALBAÑIL</v>
      </c>
      <c r="D123" s="46">
        <f>EVENTUALES1!E7</f>
        <v>15</v>
      </c>
      <c r="E123" s="170">
        <f>EVENTUALES1!F7</f>
        <v>196</v>
      </c>
      <c r="F123" s="170">
        <f>EVENTUALES1!G7</f>
        <v>2940</v>
      </c>
      <c r="G123" s="170">
        <f>EVENTUALES1!H7</f>
        <v>5</v>
      </c>
      <c r="H123" s="170">
        <f>EVENTUALES1!I7</f>
        <v>75</v>
      </c>
      <c r="I123" s="170">
        <f>EVENTUALES1!J7</f>
        <v>0</v>
      </c>
      <c r="J123" s="170">
        <f>EVENTUALES1!K7</f>
        <v>0</v>
      </c>
      <c r="K123" s="170">
        <f>EVENTUALES1!L7</f>
        <v>2865</v>
      </c>
      <c r="L123" s="146"/>
    </row>
    <row r="124" spans="1:12" ht="25.15" customHeight="1" thickBot="1" x14ac:dyDescent="0.3">
      <c r="A124" s="46" t="str">
        <f>EVENTUALES1!B8</f>
        <v>RAMON PANTOJA ALCALA</v>
      </c>
      <c r="B124" s="169" t="str">
        <f>EVENTUALES1!C8</f>
        <v>MANTO INMUEBLES</v>
      </c>
      <c r="C124" s="169" t="str">
        <f>EVENTUALES1!D8</f>
        <v>AUXILIAR ALBAÑIL</v>
      </c>
      <c r="D124" s="46">
        <f>EVENTUALES1!E8</f>
        <v>15</v>
      </c>
      <c r="E124" s="170">
        <f>EVENTUALES1!F8</f>
        <v>168</v>
      </c>
      <c r="F124" s="170">
        <f>EVENTUALES1!G8</f>
        <v>2520</v>
      </c>
      <c r="G124" s="170">
        <f>EVENTUALES1!H8</f>
        <v>1</v>
      </c>
      <c r="H124" s="170">
        <f>EVENTUALES1!I8</f>
        <v>15</v>
      </c>
      <c r="I124" s="170">
        <f>EVENTUALES1!J8</f>
        <v>0</v>
      </c>
      <c r="J124" s="170">
        <f>EVENTUALES1!K8</f>
        <v>0</v>
      </c>
      <c r="K124" s="170">
        <f>EVENTUALES1!L8</f>
        <v>2505</v>
      </c>
      <c r="L124" s="146">
        <f>F124*0.25</f>
        <v>630</v>
      </c>
    </row>
    <row r="125" spans="1:12" ht="25.15" customHeight="1" thickBot="1" x14ac:dyDescent="0.3">
      <c r="A125" s="181" t="s">
        <v>252</v>
      </c>
      <c r="B125" s="182"/>
      <c r="C125" s="182"/>
      <c r="D125" s="221"/>
      <c r="E125" s="183">
        <f t="shared" ref="E125:K125" si="4">SUM(E123:E124)</f>
        <v>364</v>
      </c>
      <c r="F125" s="183">
        <f t="shared" si="4"/>
        <v>5460</v>
      </c>
      <c r="G125" s="183">
        <f t="shared" si="4"/>
        <v>6</v>
      </c>
      <c r="H125" s="183">
        <f t="shared" si="4"/>
        <v>90</v>
      </c>
      <c r="I125" s="183">
        <f t="shared" si="4"/>
        <v>0</v>
      </c>
      <c r="J125" s="183">
        <f t="shared" si="4"/>
        <v>0</v>
      </c>
      <c r="K125" s="183">
        <f t="shared" si="4"/>
        <v>5370</v>
      </c>
      <c r="L125" s="146"/>
    </row>
    <row r="126" spans="1:12" ht="25.15" customHeight="1" x14ac:dyDescent="0.25">
      <c r="A126" s="59" t="str">
        <f>'N-SEG PUB I'!B8</f>
        <v>VICTOR HERNANDEZ BRAVO</v>
      </c>
      <c r="B126" s="74" t="str">
        <f>'N-SEG PUB I'!C8</f>
        <v>SEGURIDAD PUBLICA</v>
      </c>
      <c r="C126" s="74" t="str">
        <f>'N-SEG PUB I'!D8</f>
        <v>COMANDANTE TURNO ALFA</v>
      </c>
      <c r="D126" s="220">
        <f>'N-SEG PUB I'!E8</f>
        <v>15</v>
      </c>
      <c r="E126" s="171">
        <f>'N-SEG PUB I'!F8</f>
        <v>338</v>
      </c>
      <c r="F126" s="171">
        <f>'N-SEG PUB I'!G8</f>
        <v>5070</v>
      </c>
      <c r="G126" s="171">
        <f>'N-SEG PUB I'!H8</f>
        <v>36</v>
      </c>
      <c r="H126" s="171">
        <f>'N-SEG PUB I'!I8</f>
        <v>540</v>
      </c>
      <c r="I126" s="171">
        <f>'N-SEG PUB I'!J8</f>
        <v>0</v>
      </c>
      <c r="J126" s="171">
        <f>'N-SEG PUB I'!K8</f>
        <v>0</v>
      </c>
      <c r="K126" s="171">
        <f>'N-SEG PUB I'!L8</f>
        <v>4530</v>
      </c>
      <c r="L126" s="146">
        <v>1153</v>
      </c>
    </row>
    <row r="127" spans="1:12" ht="25.15" customHeight="1" x14ac:dyDescent="0.25">
      <c r="A127" s="59" t="str">
        <f>'N-SEG PUB I'!B9</f>
        <v>MIGUEL A. HERNANDEZ ELIZONDO</v>
      </c>
      <c r="B127" s="74" t="str">
        <f>'N-SEG PUB I'!C9</f>
        <v>SEGURIDAD PUBLICA</v>
      </c>
      <c r="C127" s="74" t="str">
        <f>'N-SEG PUB I'!D9</f>
        <v>COMANDANTE TURNO BETA</v>
      </c>
      <c r="D127" s="220">
        <f>'N-SEG PUB I'!E9</f>
        <v>15</v>
      </c>
      <c r="E127" s="171">
        <f>'N-SEG PUB I'!F9</f>
        <v>338</v>
      </c>
      <c r="F127" s="171">
        <f>'N-SEG PUB I'!G9</f>
        <v>5070</v>
      </c>
      <c r="G127" s="171">
        <f>'N-SEG PUB I'!H9</f>
        <v>36</v>
      </c>
      <c r="H127" s="171">
        <f>'N-SEG PUB I'!I9</f>
        <v>540</v>
      </c>
      <c r="I127" s="171">
        <f>'N-SEG PUB I'!J9</f>
        <v>0</v>
      </c>
      <c r="J127" s="171">
        <f>'N-SEG PUB I'!K9</f>
        <v>0</v>
      </c>
      <c r="K127" s="171">
        <f>'N-SEG PUB I'!L9</f>
        <v>4530</v>
      </c>
      <c r="L127" s="146">
        <v>1153</v>
      </c>
    </row>
    <row r="128" spans="1:12" ht="25.15" customHeight="1" x14ac:dyDescent="0.25">
      <c r="A128" s="59" t="str">
        <f>'N-SEG PUB I'!B10</f>
        <v>JAVIER RAMIREZ VELAZQUEZ</v>
      </c>
      <c r="B128" s="74" t="str">
        <f>'N-SEG PUB I'!C10</f>
        <v>SEGURIDAD PUBLICA</v>
      </c>
      <c r="C128" s="74" t="str">
        <f>'N-SEG PUB I'!D10</f>
        <v>OFICIAL OPERATIVO</v>
      </c>
      <c r="D128" s="220">
        <f>'N-SEG PUB I'!E10</f>
        <v>15</v>
      </c>
      <c r="E128" s="171">
        <f>'N-SEG PUB I'!F10</f>
        <v>300</v>
      </c>
      <c r="F128" s="171">
        <f>'N-SEG PUB I'!G10</f>
        <v>4500</v>
      </c>
      <c r="G128" s="171">
        <f>'N-SEG PUB I'!H10</f>
        <v>29</v>
      </c>
      <c r="H128" s="171">
        <f>'N-SEG PUB I'!I10</f>
        <v>435</v>
      </c>
      <c r="I128" s="171">
        <f>'N-SEG PUB I'!J10</f>
        <v>0</v>
      </c>
      <c r="J128" s="171">
        <f>'N-SEG PUB I'!K10</f>
        <v>0</v>
      </c>
      <c r="K128" s="171">
        <f>'N-SEG PUB I'!L10</f>
        <v>4065</v>
      </c>
      <c r="L128" s="146">
        <v>1012</v>
      </c>
    </row>
    <row r="129" spans="1:12" ht="25.15" customHeight="1" x14ac:dyDescent="0.25">
      <c r="A129" s="59" t="str">
        <f>'N-SEG PUB I'!B11</f>
        <v>RODOLFO SILVA MARTINEZ</v>
      </c>
      <c r="B129" s="74" t="str">
        <f>'N-SEG PUB I'!C11</f>
        <v>SEGURIDAD PUBLICA</v>
      </c>
      <c r="C129" s="74" t="str">
        <f>'N-SEG PUB I'!D11</f>
        <v>OFICIAL OPERATIVO</v>
      </c>
      <c r="D129" s="220">
        <f>'N-SEG PUB I'!E11</f>
        <v>15</v>
      </c>
      <c r="E129" s="171">
        <f>'N-SEG PUB I'!F11</f>
        <v>300</v>
      </c>
      <c r="F129" s="171">
        <f>'N-SEG PUB I'!G11</f>
        <v>4500</v>
      </c>
      <c r="G129" s="171">
        <f>'N-SEG PUB I'!H11</f>
        <v>29</v>
      </c>
      <c r="H129" s="171">
        <f>'N-SEG PUB I'!I11</f>
        <v>435</v>
      </c>
      <c r="I129" s="171">
        <f>'N-SEG PUB I'!J11</f>
        <v>0</v>
      </c>
      <c r="J129" s="171">
        <f>'N-SEG PUB I'!K11</f>
        <v>0</v>
      </c>
      <c r="K129" s="171">
        <f>'N-SEG PUB I'!L11</f>
        <v>4065</v>
      </c>
      <c r="L129" s="146">
        <v>1012</v>
      </c>
    </row>
    <row r="130" spans="1:12" ht="25.15" customHeight="1" x14ac:dyDescent="0.25">
      <c r="A130" s="59" t="str">
        <f>'N-SEG PUB I'!B12</f>
        <v>ANA LUCILA BUENROSTRO PEREZ</v>
      </c>
      <c r="B130" s="74" t="str">
        <f>'N-SEG PUB I'!C12</f>
        <v>SEGURIDAD PUBLICA</v>
      </c>
      <c r="C130" s="74" t="str">
        <f>'N-SEG PUB I'!D12</f>
        <v>SECRETARIA</v>
      </c>
      <c r="D130" s="220">
        <f>'N-SEG PUB I'!E12</f>
        <v>15</v>
      </c>
      <c r="E130" s="171">
        <f>'N-SEG PUB I'!F12</f>
        <v>188</v>
      </c>
      <c r="F130" s="171">
        <f>'N-SEG PUB I'!G12</f>
        <v>2820</v>
      </c>
      <c r="G130" s="171">
        <f>'N-SEG PUB I'!H12</f>
        <v>4</v>
      </c>
      <c r="H130" s="171">
        <f>'N-SEG PUB I'!I12</f>
        <v>60</v>
      </c>
      <c r="I130" s="171">
        <f>'N-SEG PUB I'!J12</f>
        <v>0</v>
      </c>
      <c r="J130" s="171">
        <f>'N-SEG PUB I'!K12</f>
        <v>0</v>
      </c>
      <c r="K130" s="171">
        <f>'N-SEG PUB I'!L12</f>
        <v>2760</v>
      </c>
      <c r="L130" s="146">
        <f>F130*0.25</f>
        <v>705</v>
      </c>
    </row>
    <row r="131" spans="1:12" ht="25.15" customHeight="1" x14ac:dyDescent="0.25">
      <c r="A131" s="59" t="str">
        <f>'N-SEG PUB I'!B13</f>
        <v>JOSEFINA RAMIREZ ORTIZ</v>
      </c>
      <c r="B131" s="74" t="str">
        <f>'N-SEG PUB I'!C13</f>
        <v>SEGURIDAD PUBLICA</v>
      </c>
      <c r="C131" s="74" t="str">
        <f>'N-SEG PUB I'!D13</f>
        <v>COCINERA</v>
      </c>
      <c r="D131" s="220">
        <f>'N-SEG PUB I'!E13</f>
        <v>15</v>
      </c>
      <c r="E131" s="171">
        <f>'N-SEG PUB I'!F13</f>
        <v>169</v>
      </c>
      <c r="F131" s="171">
        <f>'N-SEG PUB I'!G13</f>
        <v>2535</v>
      </c>
      <c r="G131" s="171">
        <f>'N-SEG PUB I'!H13</f>
        <v>1</v>
      </c>
      <c r="H131" s="171">
        <f>'N-SEG PUB I'!I13</f>
        <v>15</v>
      </c>
      <c r="I131" s="171">
        <f>'N-SEG PUB I'!J13</f>
        <v>0</v>
      </c>
      <c r="J131" s="171">
        <f>'N-SEG PUB I'!K13</f>
        <v>0</v>
      </c>
      <c r="K131" s="171">
        <f>'N-SEG PUB I'!L13</f>
        <v>2520</v>
      </c>
      <c r="L131" s="146">
        <v>633</v>
      </c>
    </row>
    <row r="132" spans="1:12" ht="25.15" customHeight="1" x14ac:dyDescent="0.25">
      <c r="A132" s="59" t="str">
        <f>'N-SEG PUB I'!B14</f>
        <v>YOLANDA  ARROYO AGUILERA</v>
      </c>
      <c r="B132" s="74" t="str">
        <f>'N-SEG PUB I'!C14</f>
        <v>SEGURIDAD PUBLICA</v>
      </c>
      <c r="C132" s="74" t="str">
        <f>'N-SEG PUB I'!D14</f>
        <v>POLICIA</v>
      </c>
      <c r="D132" s="220">
        <f>'N-SEG PUB I'!E14</f>
        <v>15</v>
      </c>
      <c r="E132" s="171">
        <f>'N-SEG PUB I'!F14</f>
        <v>278</v>
      </c>
      <c r="F132" s="171">
        <f>'N-SEG PUB I'!G14</f>
        <v>4170</v>
      </c>
      <c r="G132" s="171">
        <f>'N-SEG PUB I'!H14</f>
        <v>25</v>
      </c>
      <c r="H132" s="171">
        <f>'N-SEG PUB I'!I14</f>
        <v>375</v>
      </c>
      <c r="I132" s="171">
        <f>'N-SEG PUB I'!J14</f>
        <v>0</v>
      </c>
      <c r="J132" s="171">
        <f>'N-SEG PUB I'!K14</f>
        <v>0</v>
      </c>
      <c r="K132" s="171">
        <f>'N-SEG PUB I'!L14</f>
        <v>3795</v>
      </c>
      <c r="L132" s="146">
        <f>F132*0.25</f>
        <v>1042.5</v>
      </c>
    </row>
    <row r="133" spans="1:12" ht="25.15" customHeight="1" x14ac:dyDescent="0.25">
      <c r="A133" s="59" t="str">
        <f>'N-SEG PUB I'!B15</f>
        <v>PEDRO VILLA VARGAS</v>
      </c>
      <c r="B133" s="74" t="str">
        <f>'N-SEG PUB I'!C15</f>
        <v>SEGURIDAD PUBLICA</v>
      </c>
      <c r="C133" s="74" t="str">
        <f>'N-SEG PUB I'!D15</f>
        <v>POLICIA</v>
      </c>
      <c r="D133" s="220">
        <f>'N-SEG PUB I'!E15</f>
        <v>15</v>
      </c>
      <c r="E133" s="171">
        <f>'N-SEG PUB I'!F15</f>
        <v>278</v>
      </c>
      <c r="F133" s="171">
        <f>'N-SEG PUB I'!G15</f>
        <v>4170</v>
      </c>
      <c r="G133" s="171">
        <f>'N-SEG PUB I'!H15</f>
        <v>25</v>
      </c>
      <c r="H133" s="171">
        <f>'N-SEG PUB I'!I15</f>
        <v>375</v>
      </c>
      <c r="I133" s="171">
        <f>'N-SEG PUB I'!J15</f>
        <v>0</v>
      </c>
      <c r="J133" s="171">
        <f>'N-SEG PUB I'!K15</f>
        <v>0</v>
      </c>
      <c r="K133" s="171">
        <f>'N-SEG PUB I'!L15</f>
        <v>3795</v>
      </c>
      <c r="L133" s="146"/>
    </row>
    <row r="134" spans="1:12" ht="25.15" customHeight="1" x14ac:dyDescent="0.25">
      <c r="A134" s="59" t="str">
        <f>'N-SEG PUB II'!B8</f>
        <v>ERIBERTO DELGADILLO VAZQUEZ</v>
      </c>
      <c r="B134" s="74" t="str">
        <f>'N-SEG PUB II'!C8</f>
        <v>SEGURIDAD PUBLICA</v>
      </c>
      <c r="C134" s="74" t="str">
        <f>'N-SEG PUB II'!D8</f>
        <v>POLICIA</v>
      </c>
      <c r="D134" s="220">
        <f>'N-SEG PUB II'!E8</f>
        <v>15</v>
      </c>
      <c r="E134" s="171">
        <f>'N-SEG PUB II'!F8</f>
        <v>278</v>
      </c>
      <c r="F134" s="171">
        <f>'N-SEG PUB II'!G8</f>
        <v>4170</v>
      </c>
      <c r="G134" s="171">
        <f>'N-SEG PUB II'!H8</f>
        <v>25</v>
      </c>
      <c r="H134" s="171">
        <f>'N-SEG PUB II'!I8</f>
        <v>375</v>
      </c>
      <c r="I134" s="171">
        <f>'N-SEG PUB II'!J8</f>
        <v>0</v>
      </c>
      <c r="J134" s="171">
        <f>'N-SEG PUB II'!K8</f>
        <v>0</v>
      </c>
      <c r="K134" s="171">
        <f>'N-SEG PUB II'!L8</f>
        <v>3795</v>
      </c>
      <c r="L134" s="146"/>
    </row>
    <row r="135" spans="1:12" ht="25.15" customHeight="1" x14ac:dyDescent="0.25">
      <c r="A135" s="59" t="str">
        <f>'N-SEG PUB II'!B9</f>
        <v>JESUS CEJA GOMEZ</v>
      </c>
      <c r="B135" s="74" t="str">
        <f>'N-SEG PUB II'!C9</f>
        <v>SEGURIDAD PUBLICA</v>
      </c>
      <c r="C135" s="74" t="str">
        <f>'N-SEG PUB II'!D9</f>
        <v>POLICIA</v>
      </c>
      <c r="D135" s="220">
        <f>'N-SEG PUB II'!E9</f>
        <v>15</v>
      </c>
      <c r="E135" s="171">
        <f>'N-SEG PUB II'!F9</f>
        <v>278</v>
      </c>
      <c r="F135" s="171">
        <f>'N-SEG PUB II'!G9</f>
        <v>4170</v>
      </c>
      <c r="G135" s="171">
        <f>'N-SEG PUB II'!H9</f>
        <v>25</v>
      </c>
      <c r="H135" s="171">
        <f>'N-SEG PUB II'!I9</f>
        <v>375</v>
      </c>
      <c r="I135" s="171">
        <f>'N-SEG PUB II'!J9</f>
        <v>0</v>
      </c>
      <c r="J135" s="171">
        <f>'N-SEG PUB II'!K9</f>
        <v>0</v>
      </c>
      <c r="K135" s="171">
        <f>'N-SEG PUB II'!L9</f>
        <v>3795</v>
      </c>
      <c r="L135" s="146">
        <f t="shared" ref="L135:L142" si="5">F135*0.25</f>
        <v>1042.5</v>
      </c>
    </row>
    <row r="136" spans="1:12" ht="25.15" customHeight="1" x14ac:dyDescent="0.25">
      <c r="A136" s="59" t="str">
        <f>'N-SEG PUB II'!B10</f>
        <v>JAIME VALDOVINOS MADRIZ</v>
      </c>
      <c r="B136" s="74" t="str">
        <f>'N-SEG PUB II'!C10</f>
        <v>SEGURIDAD PUBLICA</v>
      </c>
      <c r="C136" s="74" t="str">
        <f>'N-SEG PUB II'!D10</f>
        <v>POLICIA</v>
      </c>
      <c r="D136" s="220">
        <f>'N-SEG PUB II'!E10</f>
        <v>15</v>
      </c>
      <c r="E136" s="171">
        <f>'N-SEG PUB II'!F10</f>
        <v>278</v>
      </c>
      <c r="F136" s="171">
        <f>'N-SEG PUB II'!G10</f>
        <v>4170</v>
      </c>
      <c r="G136" s="171">
        <f>'N-SEG PUB II'!H10</f>
        <v>25</v>
      </c>
      <c r="H136" s="171">
        <f>'N-SEG PUB II'!I10</f>
        <v>375</v>
      </c>
      <c r="I136" s="171">
        <f>'N-SEG PUB II'!J10</f>
        <v>0</v>
      </c>
      <c r="J136" s="171">
        <f>'N-SEG PUB II'!K10</f>
        <v>0</v>
      </c>
      <c r="K136" s="171">
        <f>'N-SEG PUB II'!L10</f>
        <v>3795</v>
      </c>
      <c r="L136" s="146">
        <f t="shared" si="5"/>
        <v>1042.5</v>
      </c>
    </row>
    <row r="137" spans="1:12" ht="25.15" customHeight="1" x14ac:dyDescent="0.25">
      <c r="A137" s="59" t="str">
        <f>'N-SEG PUB II'!B11</f>
        <v>DELIA ESTRADA RIOS</v>
      </c>
      <c r="B137" s="74" t="str">
        <f>'N-SEG PUB II'!C11</f>
        <v>SEGURIDAD PUBLICA</v>
      </c>
      <c r="C137" s="74" t="str">
        <f>'N-SEG PUB II'!D11</f>
        <v>POLICIA</v>
      </c>
      <c r="D137" s="220">
        <f>'N-SEG PUB II'!E11</f>
        <v>15</v>
      </c>
      <c r="E137" s="171">
        <f>'N-SEG PUB II'!F11</f>
        <v>278</v>
      </c>
      <c r="F137" s="171">
        <f>'N-SEG PUB II'!G11</f>
        <v>4170</v>
      </c>
      <c r="G137" s="171">
        <f>'N-SEG PUB II'!H11</f>
        <v>25</v>
      </c>
      <c r="H137" s="171">
        <f>'N-SEG PUB II'!I11</f>
        <v>375</v>
      </c>
      <c r="I137" s="171">
        <f>'N-SEG PUB II'!J11</f>
        <v>0</v>
      </c>
      <c r="J137" s="171">
        <f>'N-SEG PUB II'!K11</f>
        <v>0</v>
      </c>
      <c r="K137" s="171">
        <f>'N-SEG PUB II'!L11</f>
        <v>3795</v>
      </c>
      <c r="L137" s="146">
        <f t="shared" si="5"/>
        <v>1042.5</v>
      </c>
    </row>
    <row r="138" spans="1:12" ht="25.15" customHeight="1" x14ac:dyDescent="0.25">
      <c r="A138" s="59" t="str">
        <f>'N-SEG PUB II'!B12</f>
        <v>RAFAEL CEJA MADRIZ</v>
      </c>
      <c r="B138" s="74" t="str">
        <f>'N-SEG PUB II'!C12</f>
        <v>SEGURIDAD PUBLICA</v>
      </c>
      <c r="C138" s="74" t="str">
        <f>'N-SEG PUB II'!D12</f>
        <v>POLICIA</v>
      </c>
      <c r="D138" s="220">
        <f>'N-SEG PUB II'!E12</f>
        <v>15</v>
      </c>
      <c r="E138" s="171">
        <f>'N-SEG PUB II'!F12</f>
        <v>278</v>
      </c>
      <c r="F138" s="171">
        <f>'N-SEG PUB II'!G12</f>
        <v>4170</v>
      </c>
      <c r="G138" s="171">
        <f>'N-SEG PUB II'!H12</f>
        <v>25</v>
      </c>
      <c r="H138" s="171">
        <f>'N-SEG PUB II'!I12</f>
        <v>375</v>
      </c>
      <c r="I138" s="171">
        <f>'N-SEG PUB II'!J12</f>
        <v>0</v>
      </c>
      <c r="J138" s="171">
        <f>'N-SEG PUB II'!K12</f>
        <v>0</v>
      </c>
      <c r="K138" s="171">
        <f>'N-SEG PUB II'!L12</f>
        <v>3795</v>
      </c>
      <c r="L138" s="146">
        <f t="shared" si="5"/>
        <v>1042.5</v>
      </c>
    </row>
    <row r="139" spans="1:12" ht="25.15" customHeight="1" x14ac:dyDescent="0.25">
      <c r="A139" s="59" t="str">
        <f>'N-SEG PUB II'!B13</f>
        <v>MANUEL VICTORIA PLASENCIA</v>
      </c>
      <c r="B139" s="74" t="str">
        <f>'N-SEG PUB II'!C13</f>
        <v>SEGURIDAD PUBLICA</v>
      </c>
      <c r="C139" s="74" t="str">
        <f>'N-SEG PUB II'!D13</f>
        <v>POLICIA</v>
      </c>
      <c r="D139" s="220">
        <f>'N-SEG PUB II'!E13</f>
        <v>15</v>
      </c>
      <c r="E139" s="171">
        <f>'N-SEG PUB II'!F13</f>
        <v>278</v>
      </c>
      <c r="F139" s="171">
        <f>'N-SEG PUB II'!G13</f>
        <v>4170</v>
      </c>
      <c r="G139" s="171">
        <f>'N-SEG PUB II'!H13</f>
        <v>25</v>
      </c>
      <c r="H139" s="171">
        <f>'N-SEG PUB II'!I13</f>
        <v>375</v>
      </c>
      <c r="I139" s="171">
        <f>'N-SEG PUB II'!J13</f>
        <v>0</v>
      </c>
      <c r="J139" s="171">
        <f>'N-SEG PUB II'!K13</f>
        <v>0</v>
      </c>
      <c r="K139" s="171">
        <f>'N-SEG PUB II'!L13</f>
        <v>3795</v>
      </c>
      <c r="L139" s="146">
        <f t="shared" si="5"/>
        <v>1042.5</v>
      </c>
    </row>
    <row r="140" spans="1:12" ht="25.15" customHeight="1" x14ac:dyDescent="0.25">
      <c r="A140" s="59" t="str">
        <f>'N-SEG PUB II'!B14</f>
        <v>MARIO CHAVARRIA PULIDO</v>
      </c>
      <c r="B140" s="74" t="str">
        <f>'N-SEG PUB II'!C14</f>
        <v>SEGURIDAD PUBLICA</v>
      </c>
      <c r="C140" s="74" t="str">
        <f>'N-SEG PUB II'!D14</f>
        <v>POLICIA</v>
      </c>
      <c r="D140" s="220">
        <f>'N-SEG PUB II'!E14</f>
        <v>15</v>
      </c>
      <c r="E140" s="171">
        <f>'N-SEG PUB II'!F14</f>
        <v>278</v>
      </c>
      <c r="F140" s="171">
        <f>'N-SEG PUB II'!G14</f>
        <v>4170</v>
      </c>
      <c r="G140" s="171">
        <f>'N-SEG PUB II'!H14</f>
        <v>25</v>
      </c>
      <c r="H140" s="171">
        <f>'N-SEG PUB II'!I14</f>
        <v>375</v>
      </c>
      <c r="I140" s="171">
        <f>'N-SEG PUB II'!J14</f>
        <v>0</v>
      </c>
      <c r="J140" s="171">
        <f>'N-SEG PUB II'!K14</f>
        <v>0</v>
      </c>
      <c r="K140" s="171">
        <f>'N-SEG PUB II'!L14</f>
        <v>3795</v>
      </c>
      <c r="L140" s="146">
        <f t="shared" si="5"/>
        <v>1042.5</v>
      </c>
    </row>
    <row r="141" spans="1:12" ht="25.15" customHeight="1" x14ac:dyDescent="0.25">
      <c r="A141" s="59" t="str">
        <f>'N-SEG PUB II'!B15</f>
        <v>MA. GUADALUPE SALGADO BARAJAS</v>
      </c>
      <c r="B141" s="74" t="str">
        <f>'N-SEG PUB II'!C15</f>
        <v>SEGURIDAD PUBLICA</v>
      </c>
      <c r="C141" s="74" t="str">
        <f>'N-SEG PUB II'!D15</f>
        <v>POLICIA</v>
      </c>
      <c r="D141" s="220">
        <f>'N-SEG PUB II'!E15</f>
        <v>15</v>
      </c>
      <c r="E141" s="171">
        <f>'N-SEG PUB II'!F15</f>
        <v>278</v>
      </c>
      <c r="F141" s="171">
        <f>'N-SEG PUB II'!G15</f>
        <v>4170</v>
      </c>
      <c r="G141" s="171">
        <f>'N-SEG PUB II'!H15</f>
        <v>25</v>
      </c>
      <c r="H141" s="171">
        <f>'N-SEG PUB II'!I15</f>
        <v>375</v>
      </c>
      <c r="I141" s="171">
        <f>'N-SEG PUB II'!J15</f>
        <v>0</v>
      </c>
      <c r="J141" s="171">
        <f>'N-SEG PUB II'!K15</f>
        <v>0</v>
      </c>
      <c r="K141" s="171">
        <f>'N-SEG PUB II'!L15</f>
        <v>3795</v>
      </c>
      <c r="L141" s="146">
        <f t="shared" si="5"/>
        <v>1042.5</v>
      </c>
    </row>
    <row r="142" spans="1:12" ht="25.15" customHeight="1" x14ac:dyDescent="0.25">
      <c r="A142" s="59" t="str">
        <f>'N-SEG PUB II'!B16</f>
        <v>EZEQUIEL HERNANDEZ BRAVO</v>
      </c>
      <c r="B142" s="74" t="str">
        <f>'N-SEG PUB II'!C16</f>
        <v>SEGURIDAD PUBLICA</v>
      </c>
      <c r="C142" s="74" t="str">
        <f>'N-SEG PUB II'!D16</f>
        <v>POLICIA</v>
      </c>
      <c r="D142" s="220">
        <f>'N-SEG PUB II'!E16</f>
        <v>15</v>
      </c>
      <c r="E142" s="171">
        <f>'N-SEG PUB II'!F16</f>
        <v>278</v>
      </c>
      <c r="F142" s="171">
        <f>'N-SEG PUB II'!G16</f>
        <v>4170</v>
      </c>
      <c r="G142" s="171">
        <f>'N-SEG PUB II'!H16</f>
        <v>25</v>
      </c>
      <c r="H142" s="171">
        <f>'N-SEG PUB II'!I16</f>
        <v>375</v>
      </c>
      <c r="I142" s="171">
        <f>'N-SEG PUB II'!J16</f>
        <v>0</v>
      </c>
      <c r="J142" s="171">
        <f>'N-SEG PUB II'!K16</f>
        <v>0</v>
      </c>
      <c r="K142" s="171">
        <f>'N-SEG PUB II'!L16</f>
        <v>3795</v>
      </c>
      <c r="L142" s="146">
        <f t="shared" si="5"/>
        <v>1042.5</v>
      </c>
    </row>
    <row r="143" spans="1:12" ht="25.15" customHeight="1" x14ac:dyDescent="0.25">
      <c r="A143" s="59" t="str">
        <f>'N-SEG PUB III'!B8</f>
        <v>JULIETA B. MORALES QUINTERO</v>
      </c>
      <c r="B143" s="74" t="str">
        <f>'N-SEG PUB III'!C8</f>
        <v>SEGURIDAD PUB.</v>
      </c>
      <c r="C143" s="74" t="str">
        <f>'N-SEG PUB III'!D8</f>
        <v>POLICIA</v>
      </c>
      <c r="D143" s="220">
        <f>'N-SEG PUB III'!E8</f>
        <v>15</v>
      </c>
      <c r="E143" s="171">
        <f>'N-SEG PUB III'!F8</f>
        <v>278</v>
      </c>
      <c r="F143" s="171">
        <f>'N-SEG PUB III'!G8</f>
        <v>4170</v>
      </c>
      <c r="G143" s="171">
        <f>'N-SEG PUB III'!H8</f>
        <v>25</v>
      </c>
      <c r="H143" s="171">
        <f>'N-SEG PUB III'!I8</f>
        <v>375</v>
      </c>
      <c r="I143" s="171">
        <f>'N-SEG PUB III'!J8</f>
        <v>0</v>
      </c>
      <c r="J143" s="171">
        <f>'N-SEG PUB III'!K8</f>
        <v>0</v>
      </c>
      <c r="K143" s="171">
        <f>'N-SEG PUB III'!L8</f>
        <v>3795</v>
      </c>
      <c r="L143" s="146"/>
    </row>
    <row r="144" spans="1:12" ht="25.15" customHeight="1" x14ac:dyDescent="0.25">
      <c r="A144" s="59" t="str">
        <f>'N-SEG PUB III'!B9</f>
        <v>ROBERTO ESCOTO PEREZ</v>
      </c>
      <c r="B144" s="74" t="str">
        <f>'N-SEG PUB III'!C9</f>
        <v>SEGURIDAD PUB.</v>
      </c>
      <c r="C144" s="74" t="str">
        <f>'N-SEG PUB III'!D9</f>
        <v>POLICIA</v>
      </c>
      <c r="D144" s="220">
        <f>'N-SEG PUB III'!E9</f>
        <v>15</v>
      </c>
      <c r="E144" s="171">
        <f>'N-SEG PUB III'!F9</f>
        <v>278</v>
      </c>
      <c r="F144" s="171">
        <f>'N-SEG PUB III'!G9</f>
        <v>4170</v>
      </c>
      <c r="G144" s="171">
        <f>'N-SEG PUB III'!H9</f>
        <v>25</v>
      </c>
      <c r="H144" s="171">
        <f>'N-SEG PUB III'!I9</f>
        <v>375</v>
      </c>
      <c r="I144" s="171">
        <f>'N-SEG PUB III'!J9</f>
        <v>0</v>
      </c>
      <c r="J144" s="171">
        <f>'N-SEG PUB III'!K9</f>
        <v>0</v>
      </c>
      <c r="K144" s="171">
        <f>'N-SEG PUB III'!L9</f>
        <v>3795</v>
      </c>
      <c r="L144" s="146">
        <f t="shared" ref="L144:L155" si="6">F144*0.25</f>
        <v>1042.5</v>
      </c>
    </row>
    <row r="145" spans="1:12" ht="25.15" customHeight="1" x14ac:dyDescent="0.25">
      <c r="A145" s="59" t="str">
        <f>'N-SEG PUB III'!B10</f>
        <v>GABRIELA AYALA MELLADO</v>
      </c>
      <c r="B145" s="74" t="str">
        <f>'N-SEG PUB III'!C10</f>
        <v>SEGURIDAD PUB.</v>
      </c>
      <c r="C145" s="74" t="str">
        <f>'N-SEG PUB III'!D10</f>
        <v>POLICIA</v>
      </c>
      <c r="D145" s="220">
        <f>'N-SEG PUB III'!E10</f>
        <v>15</v>
      </c>
      <c r="E145" s="171">
        <f>'N-SEG PUB III'!F10</f>
        <v>278</v>
      </c>
      <c r="F145" s="171">
        <f>'N-SEG PUB III'!G10</f>
        <v>4170</v>
      </c>
      <c r="G145" s="171">
        <f>'N-SEG PUB III'!H10</f>
        <v>25</v>
      </c>
      <c r="H145" s="171">
        <f>'N-SEG PUB III'!I10</f>
        <v>375</v>
      </c>
      <c r="I145" s="171">
        <f>'N-SEG PUB III'!J10</f>
        <v>0</v>
      </c>
      <c r="J145" s="171">
        <f>'N-SEG PUB III'!K10</f>
        <v>0</v>
      </c>
      <c r="K145" s="171">
        <f>'N-SEG PUB III'!L10</f>
        <v>3795</v>
      </c>
      <c r="L145" s="146">
        <f t="shared" si="6"/>
        <v>1042.5</v>
      </c>
    </row>
    <row r="146" spans="1:12" ht="25.15" customHeight="1" x14ac:dyDescent="0.25">
      <c r="A146" s="59" t="str">
        <f>'N-SEG PUB III'!B11</f>
        <v>GERARDO HERNANDEZ BRAVO</v>
      </c>
      <c r="B146" s="74" t="str">
        <f>'N-SEG PUB III'!C11</f>
        <v>SEGURIDAD PUB.</v>
      </c>
      <c r="C146" s="74" t="str">
        <f>'N-SEG PUB III'!D11</f>
        <v>POLICIA</v>
      </c>
      <c r="D146" s="220">
        <f>'N-SEG PUB III'!E11</f>
        <v>15</v>
      </c>
      <c r="E146" s="171">
        <f>'N-SEG PUB III'!F11</f>
        <v>278</v>
      </c>
      <c r="F146" s="171">
        <f>'N-SEG PUB III'!G11</f>
        <v>4170</v>
      </c>
      <c r="G146" s="171">
        <f>'N-SEG PUB III'!H11</f>
        <v>25</v>
      </c>
      <c r="H146" s="171">
        <f>'N-SEG PUB III'!I11</f>
        <v>375</v>
      </c>
      <c r="I146" s="171">
        <f>'N-SEG PUB III'!J11</f>
        <v>0</v>
      </c>
      <c r="J146" s="171">
        <f>'N-SEG PUB III'!K11</f>
        <v>0</v>
      </c>
      <c r="K146" s="171">
        <f>'N-SEG PUB III'!L11</f>
        <v>3795</v>
      </c>
      <c r="L146" s="146">
        <f t="shared" si="6"/>
        <v>1042.5</v>
      </c>
    </row>
    <row r="147" spans="1:12" ht="25.15" customHeight="1" x14ac:dyDescent="0.25">
      <c r="A147" s="59" t="str">
        <f>'N-SEG PUB III'!B12</f>
        <v>JUAN SANDOVAL GARCIA</v>
      </c>
      <c r="B147" s="74" t="str">
        <f>'N-SEG PUB III'!C12</f>
        <v>SEGURIDAD PUB.</v>
      </c>
      <c r="C147" s="74" t="str">
        <f>'N-SEG PUB III'!D12</f>
        <v>POLICIA</v>
      </c>
      <c r="D147" s="220">
        <f>'N-SEG PUB III'!E12</f>
        <v>15</v>
      </c>
      <c r="E147" s="171">
        <f>'N-SEG PUB III'!F12</f>
        <v>278</v>
      </c>
      <c r="F147" s="171">
        <f>'N-SEG PUB III'!G12</f>
        <v>4170</v>
      </c>
      <c r="G147" s="171">
        <f>'N-SEG PUB III'!H12</f>
        <v>25</v>
      </c>
      <c r="H147" s="171">
        <f>'N-SEG PUB III'!I12</f>
        <v>375</v>
      </c>
      <c r="I147" s="171">
        <f>'N-SEG PUB III'!J12</f>
        <v>0</v>
      </c>
      <c r="J147" s="171">
        <f>'N-SEG PUB III'!K12</f>
        <v>0</v>
      </c>
      <c r="K147" s="171">
        <f>'N-SEG PUB III'!L12</f>
        <v>3795</v>
      </c>
      <c r="L147" s="146">
        <f t="shared" si="6"/>
        <v>1042.5</v>
      </c>
    </row>
    <row r="148" spans="1:12" ht="25.15" customHeight="1" x14ac:dyDescent="0.25">
      <c r="A148" s="59" t="str">
        <f>'N-SEG PUB III'!B13</f>
        <v>JOSE ROBERTO VALDOVINOS PICHARDO</v>
      </c>
      <c r="B148" s="74" t="str">
        <f>'N-SEG PUB III'!C13</f>
        <v>SEGURIDAD PUB.</v>
      </c>
      <c r="C148" s="74" t="str">
        <f>'N-SEG PUB III'!D13</f>
        <v>POLICIA</v>
      </c>
      <c r="D148" s="220">
        <f>'N-SEG PUB III'!E13</f>
        <v>15</v>
      </c>
      <c r="E148" s="171">
        <f>'N-SEG PUB III'!F13</f>
        <v>278</v>
      </c>
      <c r="F148" s="171">
        <f>'N-SEG PUB III'!G13</f>
        <v>4170</v>
      </c>
      <c r="G148" s="171">
        <f>'N-SEG PUB III'!H13</f>
        <v>25</v>
      </c>
      <c r="H148" s="171">
        <f>'N-SEG PUB III'!I13</f>
        <v>375</v>
      </c>
      <c r="I148" s="171">
        <f>'N-SEG PUB III'!J13</f>
        <v>0</v>
      </c>
      <c r="J148" s="171">
        <f>'N-SEG PUB III'!K13</f>
        <v>0</v>
      </c>
      <c r="K148" s="171">
        <f>'N-SEG PUB III'!L13</f>
        <v>3795</v>
      </c>
      <c r="L148" s="146">
        <f t="shared" si="6"/>
        <v>1042.5</v>
      </c>
    </row>
    <row r="149" spans="1:12" ht="25.15" customHeight="1" x14ac:dyDescent="0.25">
      <c r="A149" s="184" t="str">
        <f>'N-SEG PUB III'!B14</f>
        <v>FRANCISCO SANTILLAN PULIDO</v>
      </c>
      <c r="B149" s="185" t="str">
        <f>'N-SEG PUB III'!C14</f>
        <v>SEGURIDAD PUB.</v>
      </c>
      <c r="C149" s="185" t="str">
        <f>'N-SEG PUB III'!D14</f>
        <v>POLICIA</v>
      </c>
      <c r="D149" s="220">
        <f>'N-SEG PUB III'!E14</f>
        <v>15</v>
      </c>
      <c r="E149" s="171">
        <f>'N-SEG PUB III'!F14</f>
        <v>278</v>
      </c>
      <c r="F149" s="171">
        <f>'N-SEG PUB III'!G14</f>
        <v>4170</v>
      </c>
      <c r="G149" s="171">
        <f>'N-SEG PUB III'!H14</f>
        <v>25</v>
      </c>
      <c r="H149" s="171">
        <f>'N-SEG PUB III'!I14</f>
        <v>375</v>
      </c>
      <c r="I149" s="171">
        <f>'N-SEG PUB III'!J14</f>
        <v>0</v>
      </c>
      <c r="J149" s="171">
        <f>'N-SEG PUB III'!K14</f>
        <v>0</v>
      </c>
      <c r="K149" s="171">
        <f>'N-SEG PUB III'!L14</f>
        <v>3795</v>
      </c>
      <c r="L149" s="146">
        <f t="shared" si="6"/>
        <v>1042.5</v>
      </c>
    </row>
    <row r="150" spans="1:12" ht="25.15" customHeight="1" x14ac:dyDescent="0.25">
      <c r="A150" s="184" t="str">
        <f>'N-SEP PUBIV'!B8</f>
        <v>PABLO OMAR OROZCO CONTRERAS</v>
      </c>
      <c r="B150" s="185" t="str">
        <f>'N-SEP PUBIV'!C8</f>
        <v>SEGURIDAD PUB.</v>
      </c>
      <c r="C150" s="185" t="str">
        <f>'N-SEP PUBIV'!D8</f>
        <v>POLICIA</v>
      </c>
      <c r="D150" s="220">
        <f>'N-SEP PUBIV'!E8</f>
        <v>15</v>
      </c>
      <c r="E150" s="171">
        <f>'N-SEP PUBIV'!F8</f>
        <v>278</v>
      </c>
      <c r="F150" s="171">
        <f>'N-SEP PUBIV'!G8</f>
        <v>4170</v>
      </c>
      <c r="G150" s="171">
        <f>'N-SEP PUBIV'!H8</f>
        <v>25</v>
      </c>
      <c r="H150" s="171">
        <f>'N-SEP PUBIV'!I8</f>
        <v>375</v>
      </c>
      <c r="I150" s="171">
        <f>'N-SEP PUBIV'!J8</f>
        <v>0</v>
      </c>
      <c r="J150" s="171">
        <f>'N-SEP PUBIV'!K8</f>
        <v>0</v>
      </c>
      <c r="K150" s="171">
        <f>'N-SEP PUBIV'!L8</f>
        <v>3795</v>
      </c>
      <c r="L150" s="146">
        <f t="shared" si="6"/>
        <v>1042.5</v>
      </c>
    </row>
    <row r="151" spans="1:12" ht="25.15" customHeight="1" x14ac:dyDescent="0.25">
      <c r="A151" s="184" t="str">
        <f>'N-SEP PUBIV'!B9</f>
        <v>JOSE MANUEL OROZCO CONTRERAS</v>
      </c>
      <c r="B151" s="185" t="str">
        <f>'N-SEP PUBIV'!C9</f>
        <v>SEGURIDAD PUB.</v>
      </c>
      <c r="C151" s="185" t="str">
        <f>'N-SEP PUBIV'!D9</f>
        <v>POLICIA</v>
      </c>
      <c r="D151" s="220">
        <f>'N-SEP PUBIV'!E9</f>
        <v>15</v>
      </c>
      <c r="E151" s="171">
        <f>'N-SEP PUBIV'!F9</f>
        <v>278</v>
      </c>
      <c r="F151" s="171">
        <f>'N-SEP PUBIV'!G9</f>
        <v>4170</v>
      </c>
      <c r="G151" s="171">
        <f>'N-SEP PUBIV'!H9</f>
        <v>25</v>
      </c>
      <c r="H151" s="171">
        <f>'N-SEP PUBIV'!I9</f>
        <v>375</v>
      </c>
      <c r="I151" s="171">
        <f>'N-SEP PUBIV'!J9</f>
        <v>0</v>
      </c>
      <c r="J151" s="171">
        <f>'N-SEP PUBIV'!K9</f>
        <v>0</v>
      </c>
      <c r="K151" s="171">
        <f>'N-SEP PUBIV'!L9</f>
        <v>3795</v>
      </c>
      <c r="L151" s="146">
        <f t="shared" si="6"/>
        <v>1042.5</v>
      </c>
    </row>
    <row r="152" spans="1:12" ht="25.15" customHeight="1" x14ac:dyDescent="0.25">
      <c r="A152" s="184" t="str">
        <f>'N-SEP PUBIV'!B10</f>
        <v>FRANCISCO NEGRETE CISNEROS</v>
      </c>
      <c r="B152" s="185" t="str">
        <f>'N-SEG PUB III'!C12</f>
        <v>SEGURIDAD PUB.</v>
      </c>
      <c r="C152" s="185" t="str">
        <f>'N-SEG PUB III'!D12</f>
        <v>POLICIA</v>
      </c>
      <c r="D152" s="227">
        <f>'N-SEG PUB III'!E12</f>
        <v>15</v>
      </c>
      <c r="E152" s="186">
        <f>'N-SEG PUB III'!F12</f>
        <v>278</v>
      </c>
      <c r="F152" s="186">
        <f>'N-SEG PUB III'!G12</f>
        <v>4170</v>
      </c>
      <c r="G152" s="186">
        <f>'N-SEG PUB III'!H12</f>
        <v>25</v>
      </c>
      <c r="H152" s="186">
        <f>'N-SEG PUB III'!I12</f>
        <v>375</v>
      </c>
      <c r="I152" s="186">
        <f>'N-SEG PUB III'!J12</f>
        <v>0</v>
      </c>
      <c r="J152" s="186">
        <f>'N-SEG PUB III'!K12</f>
        <v>0</v>
      </c>
      <c r="K152" s="186">
        <f>'N-SEG PUB III'!L12</f>
        <v>3795</v>
      </c>
      <c r="L152" s="146">
        <f t="shared" si="6"/>
        <v>1042.5</v>
      </c>
    </row>
    <row r="153" spans="1:12" ht="25.15" customHeight="1" x14ac:dyDescent="0.25">
      <c r="A153" s="59" t="str">
        <f>'N-SEP PUBIV'!B11</f>
        <v>JORGE ARMANDO PICHARDO VALDOVINOS</v>
      </c>
      <c r="B153" s="74" t="str">
        <f>'N-SEP PUBIV'!C11</f>
        <v>SEGURIDAD PUB.</v>
      </c>
      <c r="C153" s="74" t="str">
        <f>'N-SEP PUBIV'!D11</f>
        <v>POLICIA</v>
      </c>
      <c r="D153" s="59">
        <f>'N-SEP PUBIV'!E11</f>
        <v>15</v>
      </c>
      <c r="E153" s="171">
        <f>'N-SEP PUBIV'!F11</f>
        <v>278</v>
      </c>
      <c r="F153" s="171">
        <f>'N-SEP PUBIV'!G11</f>
        <v>4170</v>
      </c>
      <c r="G153" s="171">
        <f>'N-SEP PUBIV'!H11</f>
        <v>25</v>
      </c>
      <c r="H153" s="171">
        <f>'N-SEP PUBIV'!I11</f>
        <v>375</v>
      </c>
      <c r="I153" s="171">
        <f>'N-SEP PUBIV'!J11</f>
        <v>0</v>
      </c>
      <c r="J153" s="171">
        <f>'N-SEP PUBIV'!K11</f>
        <v>0</v>
      </c>
      <c r="K153" s="171">
        <f>'N-SEP PUBIV'!L11</f>
        <v>3795</v>
      </c>
      <c r="L153" s="146">
        <f t="shared" si="6"/>
        <v>1042.5</v>
      </c>
    </row>
    <row r="154" spans="1:12" ht="25.15" customHeight="1" x14ac:dyDescent="0.25">
      <c r="A154" s="59" t="str">
        <f>'N-SEP PUBIV'!B12</f>
        <v>ALEJANDRO RAFAEL ORTEGA VALENCIA</v>
      </c>
      <c r="B154" s="74" t="str">
        <f>'N-SEP PUBIV'!C12</f>
        <v>SEGURIDAD PUB.</v>
      </c>
      <c r="C154" s="74" t="str">
        <f>'N-SEP PUBIV'!D12</f>
        <v>POLICIA</v>
      </c>
      <c r="D154" s="59">
        <f>'N-SEP PUBIV'!E12</f>
        <v>15</v>
      </c>
      <c r="E154" s="171">
        <f>'N-SEP PUBIV'!F12</f>
        <v>278</v>
      </c>
      <c r="F154" s="171">
        <f>'N-SEP PUBIV'!G12</f>
        <v>4170</v>
      </c>
      <c r="G154" s="171">
        <f>'N-SEP PUBIV'!H12</f>
        <v>25</v>
      </c>
      <c r="H154" s="171">
        <f>'N-SEP PUBIV'!I12</f>
        <v>375</v>
      </c>
      <c r="I154" s="171">
        <f>'N-SEP PUBIV'!J12</f>
        <v>0</v>
      </c>
      <c r="J154" s="171">
        <f>'N-SEP PUBIV'!K12</f>
        <v>0</v>
      </c>
      <c r="K154" s="171">
        <f>'N-SEP PUBIV'!L12</f>
        <v>3795</v>
      </c>
      <c r="L154" s="146">
        <f t="shared" si="6"/>
        <v>1042.5</v>
      </c>
    </row>
    <row r="155" spans="1:12" ht="25.15" customHeight="1" x14ac:dyDescent="0.25">
      <c r="A155" s="59" t="str">
        <f>'N-SEP PUBIV'!B13</f>
        <v>JOSE DE JESUS VALENCIA VILLA</v>
      </c>
      <c r="B155" s="74" t="str">
        <f>'N-SEP PUBIV'!C13</f>
        <v>SEGURIDAD PUB.</v>
      </c>
      <c r="C155" s="74" t="str">
        <f>'N-SEP PUBIV'!D13</f>
        <v>POLICIA</v>
      </c>
      <c r="D155" s="59">
        <f>'N-SEP PUBIV'!E13</f>
        <v>15</v>
      </c>
      <c r="E155" s="171">
        <f>'N-SEP PUBIV'!F13</f>
        <v>278</v>
      </c>
      <c r="F155" s="171">
        <f>'N-SEP PUBIV'!G13</f>
        <v>4170</v>
      </c>
      <c r="G155" s="171">
        <f>'N-SEP PUBIV'!H13</f>
        <v>25</v>
      </c>
      <c r="H155" s="171">
        <f>'N-SEP PUBIV'!I13</f>
        <v>375</v>
      </c>
      <c r="I155" s="171">
        <f>'N-SEP PUBIV'!J13</f>
        <v>0</v>
      </c>
      <c r="J155" s="171">
        <f>'N-SEP PUBIV'!K13</f>
        <v>0</v>
      </c>
      <c r="K155" s="171">
        <f>'N-SEP PUBIV'!L13</f>
        <v>3795</v>
      </c>
      <c r="L155" s="146">
        <f t="shared" si="6"/>
        <v>1042.5</v>
      </c>
    </row>
    <row r="156" spans="1:12" ht="25.15" customHeight="1" x14ac:dyDescent="0.25">
      <c r="A156" s="59" t="str">
        <f>'N-SEP PUBIV'!B14</f>
        <v>RAUL CEJA AGUILAR</v>
      </c>
      <c r="B156" s="74" t="str">
        <f>'N-SEP PUBIV'!C14</f>
        <v>SEGURIDAD PUB.</v>
      </c>
      <c r="C156" s="74" t="str">
        <f>'N-SEP PUBIV'!D14</f>
        <v>POLICIA</v>
      </c>
      <c r="D156" s="59">
        <f>'N-SEP PUBIV'!E14</f>
        <v>15</v>
      </c>
      <c r="E156" s="171">
        <f>'N-SEP PUBIV'!F14</f>
        <v>278</v>
      </c>
      <c r="F156" s="171">
        <f>'N-SEP PUBIV'!G14</f>
        <v>4170</v>
      </c>
      <c r="G156" s="171">
        <f>'N-SEP PUBIV'!H14</f>
        <v>25</v>
      </c>
      <c r="H156" s="171">
        <f>'N-SEP PUBIV'!I14</f>
        <v>375</v>
      </c>
      <c r="I156" s="171">
        <f>'N-SEP PUBIV'!J14</f>
        <v>0</v>
      </c>
      <c r="J156" s="171">
        <f>'N-SEP PUBIV'!K14</f>
        <v>0</v>
      </c>
      <c r="K156" s="171">
        <f>'N-SEP PUBIV'!L14</f>
        <v>3795</v>
      </c>
      <c r="L156" s="146"/>
    </row>
    <row r="157" spans="1:12" ht="25.15" customHeight="1" x14ac:dyDescent="0.25">
      <c r="A157" s="59" t="str">
        <f>'N-SEP PUBIV'!B15</f>
        <v>LEODORO HERNANDEZ ELIZONDO</v>
      </c>
      <c r="B157" s="74" t="str">
        <f>'N-SEP PUBIV'!C15</f>
        <v>SEGURIDAD PUB.</v>
      </c>
      <c r="C157" s="74" t="str">
        <f>'N-SEP PUBIV'!D15</f>
        <v>POLICIA</v>
      </c>
      <c r="D157" s="59">
        <f>'N-SEP PUBIV'!E15</f>
        <v>15</v>
      </c>
      <c r="E157" s="171">
        <f>'N-SEP PUBIV'!F15</f>
        <v>278</v>
      </c>
      <c r="F157" s="171">
        <f>'N-SEP PUBIV'!G15</f>
        <v>4170</v>
      </c>
      <c r="G157" s="171">
        <f>'N-SEP PUBIV'!H15</f>
        <v>25</v>
      </c>
      <c r="H157" s="171">
        <f>'N-SEP PUBIV'!I15</f>
        <v>375</v>
      </c>
      <c r="I157" s="171">
        <f>'N-SEP PUBIV'!J15</f>
        <v>0</v>
      </c>
      <c r="J157" s="171">
        <f>'N-SEP PUBIV'!K15</f>
        <v>0</v>
      </c>
      <c r="K157" s="171">
        <f>'N-SEP PUBIV'!L15</f>
        <v>3795</v>
      </c>
      <c r="L157" s="146"/>
    </row>
    <row r="158" spans="1:12" ht="25.15" customHeight="1" x14ac:dyDescent="0.25">
      <c r="A158" s="59" t="str">
        <f>'N-SEP PUBIV'!B16</f>
        <v>AGUSTIN MADRIZ VALENCIA</v>
      </c>
      <c r="B158" s="74" t="str">
        <f>'N-SEP PUBIV'!C16</f>
        <v>SEGURIDAD PUB.</v>
      </c>
      <c r="C158" s="74" t="str">
        <f>'N-SEP PUBIV'!D16</f>
        <v>POLICIA</v>
      </c>
      <c r="D158" s="59">
        <f>'N-SEP PUBIV'!E16</f>
        <v>15</v>
      </c>
      <c r="E158" s="171">
        <f>'N-SEP PUBIV'!F16</f>
        <v>278</v>
      </c>
      <c r="F158" s="171">
        <f>'N-SEP PUBIV'!G16</f>
        <v>4170</v>
      </c>
      <c r="G158" s="171">
        <f>'N-SEP PUBIV'!H16</f>
        <v>25</v>
      </c>
      <c r="H158" s="171">
        <f>'N-SEP PUBIV'!I16</f>
        <v>375</v>
      </c>
      <c r="I158" s="171">
        <f>'N-SEP PUBIV'!J16</f>
        <v>0</v>
      </c>
      <c r="J158" s="171">
        <f>'N-SEP PUBIV'!K16</f>
        <v>0</v>
      </c>
      <c r="K158" s="171">
        <f>'N-SEP PUBIV'!L16</f>
        <v>3795</v>
      </c>
      <c r="L158" s="146"/>
    </row>
    <row r="159" spans="1:12" ht="25.15" customHeight="1" x14ac:dyDescent="0.25">
      <c r="A159" s="59" t="str">
        <f>'N-SEP PUBIV'!B17</f>
        <v>J. ANTONIO BUENROSTRO CANO</v>
      </c>
      <c r="B159" s="74" t="str">
        <f>'N-SEP PUBIV'!C17</f>
        <v>SEGURIDAD PUB.</v>
      </c>
      <c r="C159" s="74" t="str">
        <f>'N-SEP PUBIV'!D17</f>
        <v>POLICIA</v>
      </c>
      <c r="D159" s="59">
        <f>'N-SEP PUBIV'!E17</f>
        <v>15</v>
      </c>
      <c r="E159" s="171">
        <f>'N-SEP PUBIV'!F17</f>
        <v>278</v>
      </c>
      <c r="F159" s="171">
        <f>'N-SEP PUBIV'!G17</f>
        <v>4170</v>
      </c>
      <c r="G159" s="171">
        <f>'N-SEP PUBIV'!H17</f>
        <v>25</v>
      </c>
      <c r="H159" s="171">
        <f>'N-SEP PUBIV'!I17</f>
        <v>375</v>
      </c>
      <c r="I159" s="171">
        <f>'N-SEP PUBIV'!J17</f>
        <v>0</v>
      </c>
      <c r="J159" s="171">
        <f>'N-SEP PUBIV'!K17</f>
        <v>0</v>
      </c>
      <c r="K159" s="171">
        <f>'N-SEP PUBIV'!L17</f>
        <v>3795</v>
      </c>
      <c r="L159" s="146"/>
    </row>
    <row r="160" spans="1:12" ht="25.15" customHeight="1" x14ac:dyDescent="0.25">
      <c r="A160" s="59" t="str">
        <f>'N SEP PUB V'!B8</f>
        <v>OSCAR CHAVARRIA PULIDO</v>
      </c>
      <c r="B160" s="74" t="str">
        <f>'N SEP PUB V'!C8</f>
        <v>SEGURIDAD PUB.</v>
      </c>
      <c r="C160" s="74" t="str">
        <f>'N SEP PUB V'!D8</f>
        <v>PREVENTOLOGO</v>
      </c>
      <c r="D160" s="59">
        <f>'N SEP PUB V'!E8</f>
        <v>15</v>
      </c>
      <c r="E160" s="171">
        <f>'N SEP PUB V'!F8</f>
        <v>278</v>
      </c>
      <c r="F160" s="171">
        <f>'N SEP PUB V'!G8</f>
        <v>4170</v>
      </c>
      <c r="G160" s="171">
        <f>'N SEP PUB V'!H8</f>
        <v>25</v>
      </c>
      <c r="H160" s="171">
        <f>'N SEP PUB V'!I8</f>
        <v>375</v>
      </c>
      <c r="I160" s="171">
        <f>'N SEP PUB V'!J8</f>
        <v>0</v>
      </c>
      <c r="J160" s="171">
        <f>'N SEP PUB V'!K8</f>
        <v>0</v>
      </c>
      <c r="K160" s="171">
        <f>'N SEP PUB V'!L8</f>
        <v>3795</v>
      </c>
      <c r="L160" s="146"/>
    </row>
    <row r="161" spans="1:12" ht="25.15" customHeight="1" x14ac:dyDescent="0.25">
      <c r="A161" s="59" t="str">
        <f>'N SEP PUB V'!B9</f>
        <v>MIRIAM MEDINA MARAVILLA</v>
      </c>
      <c r="B161" s="74" t="str">
        <f>'N SEP PUB V'!C9</f>
        <v>SEGURIDAD PUBLICA</v>
      </c>
      <c r="C161" s="74" t="str">
        <f>'N SEP PUB V'!D9</f>
        <v>PREVENTOLOGO</v>
      </c>
      <c r="D161" s="59">
        <f>'N SEP PUB V'!E9</f>
        <v>15</v>
      </c>
      <c r="E161" s="171">
        <f>'N SEP PUB V'!F9</f>
        <v>278</v>
      </c>
      <c r="F161" s="171">
        <f>'N SEP PUB V'!G9</f>
        <v>4170</v>
      </c>
      <c r="G161" s="171">
        <f>'N SEP PUB V'!H9</f>
        <v>25</v>
      </c>
      <c r="H161" s="171">
        <f>'N SEP PUB V'!I9</f>
        <v>375</v>
      </c>
      <c r="I161" s="171">
        <f>'N SEP PUB V'!J9</f>
        <v>0</v>
      </c>
      <c r="J161" s="171">
        <f>'N SEP PUB V'!K9</f>
        <v>0</v>
      </c>
      <c r="K161" s="171">
        <f>'N SEP PUB V'!L9</f>
        <v>3795</v>
      </c>
      <c r="L161" s="146"/>
    </row>
    <row r="162" spans="1:12" ht="25.15" customHeight="1" x14ac:dyDescent="0.25">
      <c r="A162" s="59" t="str">
        <f>'N SEP PUB V'!B10</f>
        <v>ALMA DELIA SANJUAN SAYULA</v>
      </c>
      <c r="B162" s="74" t="str">
        <f>'N SEP PUB V'!C10</f>
        <v>SEGURIDAD PUBLICA</v>
      </c>
      <c r="C162" s="74" t="str">
        <f>'N SEP PUB V'!D10</f>
        <v>PREVENTOLOGO</v>
      </c>
      <c r="D162" s="59">
        <f>'N SEP PUB V'!E10</f>
        <v>15</v>
      </c>
      <c r="E162" s="171">
        <f>'N SEP PUB V'!F10</f>
        <v>278</v>
      </c>
      <c r="F162" s="171">
        <f>'N SEP PUB V'!G10</f>
        <v>4170</v>
      </c>
      <c r="G162" s="171">
        <f>'N SEP PUB V'!H10</f>
        <v>25</v>
      </c>
      <c r="H162" s="171">
        <f>'N SEP PUB V'!I10</f>
        <v>375</v>
      </c>
      <c r="I162" s="171">
        <f>'N SEP PUB V'!J10</f>
        <v>0</v>
      </c>
      <c r="J162" s="171">
        <f>'N SEP PUB V'!K10</f>
        <v>0</v>
      </c>
      <c r="K162" s="171">
        <f>'N SEP PUB V'!L10</f>
        <v>3795</v>
      </c>
      <c r="L162" s="146"/>
    </row>
    <row r="163" spans="1:12" ht="25.15" customHeight="1" x14ac:dyDescent="0.25">
      <c r="A163" s="59" t="str">
        <f>'N SEG PUB VI'!B8</f>
        <v>IRMA LUISA PASAYE ACEVEDO</v>
      </c>
      <c r="B163" s="74" t="str">
        <f>'N SEG PUB VI'!C8</f>
        <v>SEGURIDAD PUB.</v>
      </c>
      <c r="C163" s="74" t="str">
        <f>'N SEG PUB VI'!D8</f>
        <v>POLICIA</v>
      </c>
      <c r="D163" s="59">
        <f>'N SEG PUB VI'!E8</f>
        <v>15</v>
      </c>
      <c r="E163" s="171">
        <f>'N SEG PUB VI'!F8</f>
        <v>278</v>
      </c>
      <c r="F163" s="171">
        <f>'N SEG PUB VI'!G8</f>
        <v>4170</v>
      </c>
      <c r="G163" s="171">
        <f>'N SEG PUB VI'!H8</f>
        <v>25</v>
      </c>
      <c r="H163" s="171">
        <f>'N SEG PUB VI'!I8</f>
        <v>375</v>
      </c>
      <c r="I163" s="171">
        <f>'N SEG PUB VI'!J8</f>
        <v>0</v>
      </c>
      <c r="J163" s="171">
        <f>'N SEG PUB VI'!K8</f>
        <v>0</v>
      </c>
      <c r="K163" s="171">
        <f>'N SEG PUB VI'!L8</f>
        <v>3795</v>
      </c>
      <c r="L163" s="146"/>
    </row>
    <row r="164" spans="1:12" ht="25.15" customHeight="1" x14ac:dyDescent="0.25">
      <c r="A164" s="59" t="str">
        <f>'N SEG PUB VI'!B9</f>
        <v>JOSE LUIS MANZO MORENO</v>
      </c>
      <c r="B164" s="74" t="str">
        <f>'N SEG PUB VI'!C9</f>
        <v>SEGURIDAD PUB.</v>
      </c>
      <c r="C164" s="74" t="str">
        <f>'N SEG PUB VI'!D9</f>
        <v>POLICIA</v>
      </c>
      <c r="D164" s="59">
        <f>'N SEG PUB VI'!E9</f>
        <v>13</v>
      </c>
      <c r="E164" s="171">
        <f>'N SEG PUB VI'!F9</f>
        <v>278</v>
      </c>
      <c r="F164" s="171">
        <f>'N SEG PUB VI'!G9</f>
        <v>3614</v>
      </c>
      <c r="G164" s="171">
        <f>'N SEG PUB VI'!H9</f>
        <v>25</v>
      </c>
      <c r="H164" s="171">
        <f>'N SEG PUB VI'!I9</f>
        <v>325</v>
      </c>
      <c r="I164" s="171">
        <f>'N SEG PUB VI'!J9</f>
        <v>0</v>
      </c>
      <c r="J164" s="171">
        <f>'N SEG PUB VI'!K9</f>
        <v>0</v>
      </c>
      <c r="K164" s="171">
        <f>'N SEG PUB VI'!L9</f>
        <v>3289</v>
      </c>
      <c r="L164" s="146"/>
    </row>
    <row r="165" spans="1:12" ht="25.15" customHeight="1" x14ac:dyDescent="0.25">
      <c r="A165" s="59" t="str">
        <f>'PROT CIV I'!B8</f>
        <v>JOSE GUADALUPE MACIAS VALENCIA</v>
      </c>
      <c r="B165" s="74" t="str">
        <f>'PROT CIV I'!C8</f>
        <v>PROT. CIVIL Y SERVICIOS MEDICOS MPALES</v>
      </c>
      <c r="C165" s="74" t="str">
        <f>'PROT CIV I'!D8</f>
        <v>PARAMEDICO/ BOMBERO</v>
      </c>
      <c r="D165" s="220">
        <f>'PROT CIV I'!E8</f>
        <v>15</v>
      </c>
      <c r="E165" s="171">
        <f>'PROT CIV I'!F8</f>
        <v>206</v>
      </c>
      <c r="F165" s="171">
        <f>'PROT CIV I'!G8</f>
        <v>3090</v>
      </c>
      <c r="G165" s="171">
        <f>'PROT CIV I'!H8</f>
        <v>6</v>
      </c>
      <c r="H165" s="171">
        <f>'PROT CIV I'!I8</f>
        <v>90</v>
      </c>
      <c r="I165" s="171">
        <f>'PROT CIV I'!J8</f>
        <v>0</v>
      </c>
      <c r="J165" s="171">
        <f>'PROT CIV I'!K8</f>
        <v>0</v>
      </c>
      <c r="K165" s="171">
        <f>'PROT CIV I'!L8</f>
        <v>3000</v>
      </c>
      <c r="L165" s="146">
        <v>716</v>
      </c>
    </row>
    <row r="166" spans="1:12" ht="25.15" customHeight="1" x14ac:dyDescent="0.25">
      <c r="A166" s="59" t="str">
        <f>'PROT CIV I'!B9</f>
        <v>MIGUEL ANGEL LUPIAN ALVAREZ</v>
      </c>
      <c r="B166" s="74" t="str">
        <f>'PROT CIV I'!C9</f>
        <v>PROT. CIVIL Y SERVICIOS MEDICOS MPALES</v>
      </c>
      <c r="C166" s="74" t="str">
        <f>'PROT CIV I'!D9</f>
        <v>PARAMEDICO/ BOMBERO</v>
      </c>
      <c r="D166" s="220">
        <f>'PROT CIV I'!E9</f>
        <v>15</v>
      </c>
      <c r="E166" s="171">
        <f>'PROT CIV I'!F9</f>
        <v>206</v>
      </c>
      <c r="F166" s="171">
        <f>'PROT CIV I'!G9</f>
        <v>3090</v>
      </c>
      <c r="G166" s="171">
        <f>'PROT CIV I'!H9</f>
        <v>6</v>
      </c>
      <c r="H166" s="171">
        <f>'PROT CIV I'!I9</f>
        <v>90</v>
      </c>
      <c r="I166" s="171">
        <f>'PROT CIV I'!J9</f>
        <v>0</v>
      </c>
      <c r="J166" s="171">
        <f>'PROT CIV I'!K9</f>
        <v>0</v>
      </c>
      <c r="K166" s="171">
        <f>'PROT CIV I'!L9</f>
        <v>3000</v>
      </c>
      <c r="L166" s="146">
        <v>716</v>
      </c>
    </row>
    <row r="167" spans="1:12" ht="25.15" customHeight="1" x14ac:dyDescent="0.25">
      <c r="A167" s="59" t="str">
        <f>'PROT CIV I'!B10</f>
        <v>PEDRO GONZALEZ CORTES</v>
      </c>
      <c r="B167" s="74" t="str">
        <f>'PROT CIV I'!C10</f>
        <v>PROT. CIVIL Y SERVICIOS MEDICOS MPALES</v>
      </c>
      <c r="C167" s="74" t="str">
        <f>'PROT CIV I'!D10</f>
        <v>PARAMEDICO/ BOMBERO</v>
      </c>
      <c r="D167" s="220">
        <f>'PROT CIV I'!E10</f>
        <v>15</v>
      </c>
      <c r="E167" s="171">
        <f>'PROT CIV I'!F10</f>
        <v>206</v>
      </c>
      <c r="F167" s="171">
        <f>'PROT CIV I'!G10</f>
        <v>3090</v>
      </c>
      <c r="G167" s="171">
        <f>'PROT CIV I'!H10</f>
        <v>6</v>
      </c>
      <c r="H167" s="171">
        <f>'PROT CIV I'!I10</f>
        <v>90</v>
      </c>
      <c r="I167" s="171">
        <f>'PROT CIV I'!J10</f>
        <v>0</v>
      </c>
      <c r="J167" s="171">
        <f>'PROT CIV I'!K10</f>
        <v>0</v>
      </c>
      <c r="K167" s="171">
        <f>'PROT CIV I'!L10</f>
        <v>3000</v>
      </c>
      <c r="L167" s="146">
        <v>716</v>
      </c>
    </row>
    <row r="168" spans="1:12" ht="25.15" customHeight="1" x14ac:dyDescent="0.25">
      <c r="A168" s="59" t="str">
        <f>'PROT CIV I'!B11</f>
        <v>ISRAEL SANCHEZ VEGA</v>
      </c>
      <c r="B168" s="74" t="str">
        <f>'PROT CIV I'!C11</f>
        <v>PROT. CIVIL Y SERVICIOS MEDICOS MPALES</v>
      </c>
      <c r="C168" s="74" t="str">
        <f>'PROT CIV I'!D11</f>
        <v>PARAMEDICO/ BOMBERO</v>
      </c>
      <c r="D168" s="220">
        <f>'PROT CIV I'!E11</f>
        <v>15</v>
      </c>
      <c r="E168" s="171">
        <f>'PROT CIV I'!F11</f>
        <v>206</v>
      </c>
      <c r="F168" s="171">
        <f>'PROT CIV I'!G11</f>
        <v>3090</v>
      </c>
      <c r="G168" s="171">
        <f>'PROT CIV I'!H11</f>
        <v>6</v>
      </c>
      <c r="H168" s="171">
        <f>'PROT CIV I'!I11</f>
        <v>90</v>
      </c>
      <c r="I168" s="171">
        <f>'PROT CIV I'!J11</f>
        <v>0</v>
      </c>
      <c r="J168" s="171">
        <f>'PROT CIV I'!K11</f>
        <v>0</v>
      </c>
      <c r="K168" s="171">
        <f>'PROT CIV I'!L11</f>
        <v>3000</v>
      </c>
      <c r="L168" s="146">
        <v>716</v>
      </c>
    </row>
    <row r="169" spans="1:12" ht="25.15" customHeight="1" x14ac:dyDescent="0.25">
      <c r="A169" s="59" t="str">
        <f>'PROT CIV I'!B12</f>
        <v>JOSE ARMANDO LUPIAN RAMOS</v>
      </c>
      <c r="B169" s="74" t="str">
        <f>'PROT CIV I'!C12</f>
        <v>PROT. CIVIL Y SERVICIOS MEDICOS MPALES</v>
      </c>
      <c r="C169" s="74" t="str">
        <f>'PROT CIV I'!D12</f>
        <v>PARAMEDICO/ BOMBERO</v>
      </c>
      <c r="D169" s="220">
        <f>'PROT CIV I'!E12</f>
        <v>15</v>
      </c>
      <c r="E169" s="171">
        <f>'PROT CIV I'!F12</f>
        <v>206</v>
      </c>
      <c r="F169" s="171">
        <f>'PROT CIV I'!G12</f>
        <v>3090</v>
      </c>
      <c r="G169" s="171">
        <f>'PROT CIV I'!H12</f>
        <v>6</v>
      </c>
      <c r="H169" s="171">
        <f>'PROT CIV I'!I12</f>
        <v>90</v>
      </c>
      <c r="I169" s="171">
        <f>'PROT CIV I'!J12</f>
        <v>0</v>
      </c>
      <c r="J169" s="171">
        <f>'PROT CIV I'!K12</f>
        <v>0</v>
      </c>
      <c r="K169" s="171">
        <f>'PROT CIV I'!L12</f>
        <v>3000</v>
      </c>
      <c r="L169" s="146"/>
    </row>
    <row r="170" spans="1:12" ht="25.15" customHeight="1" x14ac:dyDescent="0.25">
      <c r="A170" s="59" t="str">
        <f>'PROT CIV II'!B8</f>
        <v>SERGIO MONTIEL CORONA</v>
      </c>
      <c r="B170" s="74" t="str">
        <f>'PROT CIV II'!C8</f>
        <v>PROT. CIVIL Y SERVICIOS MEDICOS MPALES</v>
      </c>
      <c r="C170" s="74" t="str">
        <f>'PROT CIV II'!D8</f>
        <v>AUX. PROT. CIVIL</v>
      </c>
      <c r="D170" s="59">
        <f>'PROT CIV II'!E8</f>
        <v>15</v>
      </c>
      <c r="E170" s="171">
        <f>'PROT CIV II'!F8</f>
        <v>164</v>
      </c>
      <c r="F170" s="171">
        <f>'PROT CIV II'!G8</f>
        <v>2460</v>
      </c>
      <c r="G170" s="171">
        <f>'PROT CIV II'!H8</f>
        <v>1</v>
      </c>
      <c r="H170" s="171">
        <f>'PROT CIV II'!I8</f>
        <v>15</v>
      </c>
      <c r="I170" s="171">
        <f>'PROT CIV II'!J8</f>
        <v>0</v>
      </c>
      <c r="J170" s="171">
        <f>'PROT CIV II'!K8</f>
        <v>0</v>
      </c>
      <c r="K170" s="171">
        <f>'PROT CIV II'!L8</f>
        <v>2445</v>
      </c>
      <c r="L170" s="146">
        <v>847</v>
      </c>
    </row>
    <row r="171" spans="1:12" ht="25.15" customHeight="1" x14ac:dyDescent="0.25">
      <c r="A171" s="59" t="str">
        <f>'PROT CIV II'!B9</f>
        <v>MARTHA ELENA GARCIA NEGRETE</v>
      </c>
      <c r="B171" s="74" t="str">
        <f>'PROT CIV II'!C9</f>
        <v>PROT. CIVIL Y SERVICIOS MEDICOS MPALES</v>
      </c>
      <c r="C171" s="74" t="str">
        <f>'PROT CIV II'!D9</f>
        <v>AUX. PROT. CIVIL</v>
      </c>
      <c r="D171" s="59">
        <f>'PROT CIV II'!E9</f>
        <v>15</v>
      </c>
      <c r="E171" s="171">
        <f>'PROT CIV II'!F9</f>
        <v>164</v>
      </c>
      <c r="F171" s="171">
        <f>'PROT CIV II'!G9</f>
        <v>2460</v>
      </c>
      <c r="G171" s="171">
        <f>'PROT CIV II'!H9</f>
        <v>1</v>
      </c>
      <c r="H171" s="171">
        <f>'PROT CIV II'!I9</f>
        <v>15</v>
      </c>
      <c r="I171" s="171">
        <f>'PROT CIV II'!J9</f>
        <v>0</v>
      </c>
      <c r="J171" s="171">
        <f>'PROT CIV II'!K9</f>
        <v>0</v>
      </c>
      <c r="K171" s="171">
        <f>'PROT CIV II'!L9</f>
        <v>2445</v>
      </c>
      <c r="L171" s="146"/>
    </row>
    <row r="172" spans="1:12" ht="25.15" customHeight="1" x14ac:dyDescent="0.25">
      <c r="A172" s="59" t="str">
        <f>'PROT CIV II'!B10</f>
        <v>GIOVANNA SANCHEZ GONZALEZ</v>
      </c>
      <c r="B172" s="74" t="str">
        <f>'PROT CIV II'!C10</f>
        <v>PROT. CIVIL Y SERVICIOS MEDICOS MPALES</v>
      </c>
      <c r="C172" s="74" t="str">
        <f>'PROT CIV II'!D10</f>
        <v>AUX. PROT. CIVIL</v>
      </c>
      <c r="D172" s="59">
        <f>'PROT CIV II'!E10</f>
        <v>15</v>
      </c>
      <c r="E172" s="171">
        <f>'PROT CIV II'!F10</f>
        <v>164</v>
      </c>
      <c r="F172" s="171">
        <f>'PROT CIV II'!G10</f>
        <v>2460</v>
      </c>
      <c r="G172" s="171">
        <f>'PROT CIV II'!H10</f>
        <v>1</v>
      </c>
      <c r="H172" s="171">
        <f>'PROT CIV II'!I10</f>
        <v>15</v>
      </c>
      <c r="I172" s="171">
        <f>'PROT CIV II'!J10</f>
        <v>0</v>
      </c>
      <c r="J172" s="171">
        <f>'PROT CIV II'!K10</f>
        <v>0</v>
      </c>
      <c r="K172" s="171">
        <f>'PROT CIV II'!L10</f>
        <v>2445</v>
      </c>
      <c r="L172" s="146"/>
    </row>
    <row r="173" spans="1:12" ht="25.15" customHeight="1" x14ac:dyDescent="0.25">
      <c r="A173" s="59" t="str">
        <f>'PROT CIV II'!B11</f>
        <v>FERNADO FLORES ZAMORA</v>
      </c>
      <c r="B173" s="74" t="str">
        <f>'PROT CIV II'!C11</f>
        <v>PROT. CIVIL Y SERVICIOS MEDICOS MPALES</v>
      </c>
      <c r="C173" s="74" t="str">
        <f>'PROT CIV II'!D11</f>
        <v>MEDICO PROT.CIV.</v>
      </c>
      <c r="D173" s="59">
        <f>'PROT CIV II'!E11</f>
        <v>15</v>
      </c>
      <c r="E173" s="171">
        <f>'PROT CIV II'!F11</f>
        <v>362</v>
      </c>
      <c r="F173" s="171">
        <f>'PROT CIV II'!G11</f>
        <v>5430</v>
      </c>
      <c r="G173" s="171">
        <f>'PROT CIV II'!H11</f>
        <v>42</v>
      </c>
      <c r="H173" s="171">
        <f>'PROT CIV II'!I11</f>
        <v>630</v>
      </c>
      <c r="I173" s="171">
        <f>'PROT CIV II'!J11</f>
        <v>0</v>
      </c>
      <c r="J173" s="171">
        <f>'PROT CIV II'!K11</f>
        <v>0</v>
      </c>
      <c r="K173" s="171">
        <f>'PROT CIV II'!L11</f>
        <v>4800</v>
      </c>
      <c r="L173" s="146"/>
    </row>
    <row r="174" spans="1:12" ht="25.15" customHeight="1" x14ac:dyDescent="0.25">
      <c r="A174" s="59" t="str">
        <f>'PROT CIV II'!B12</f>
        <v>ROBERTO GONZALEZ DOMINGUEZ</v>
      </c>
      <c r="B174" s="74" t="str">
        <f>'PROT CIV II'!C12</f>
        <v>PROT. CIVIL Y SERVICIOS MEDICOS MPALES</v>
      </c>
      <c r="C174" s="74" t="str">
        <f>'PROT CIV II'!D12</f>
        <v>ENFERMERO</v>
      </c>
      <c r="D174" s="59">
        <f>'PROT CIV II'!E12</f>
        <v>15</v>
      </c>
      <c r="E174" s="171">
        <f>'PROT CIV II'!F12</f>
        <v>226</v>
      </c>
      <c r="F174" s="171">
        <f>'PROT CIV II'!G12</f>
        <v>3390</v>
      </c>
      <c r="G174" s="171">
        <f>'PROT CIV II'!H12</f>
        <v>9</v>
      </c>
      <c r="H174" s="171">
        <f>'PROT CIV II'!I12</f>
        <v>135</v>
      </c>
      <c r="I174" s="171">
        <f>'PROT CIV II'!J12</f>
        <v>0</v>
      </c>
      <c r="J174" s="171">
        <f>'PROT CIV II'!K12</f>
        <v>0</v>
      </c>
      <c r="K174" s="171">
        <f>'PROT CIV II'!L12</f>
        <v>3255</v>
      </c>
      <c r="L174" s="146"/>
    </row>
    <row r="175" spans="1:12" ht="25.15" customHeight="1" thickBot="1" x14ac:dyDescent="0.3">
      <c r="A175" s="184" t="str">
        <f>TRANSITO!B8</f>
        <v>JOSE MANUEL SANCHEZ ZAMORA</v>
      </c>
      <c r="B175" s="185" t="str">
        <f>TRANSITO!C8</f>
        <v>SEGURIDAD PUB.</v>
      </c>
      <c r="C175" s="185" t="str">
        <f>TRANSITO!D8</f>
        <v>POLICIA VIAL</v>
      </c>
      <c r="D175" s="220">
        <f>TRANSITO!E8</f>
        <v>15</v>
      </c>
      <c r="E175" s="171">
        <f>TRANSITO!F8</f>
        <v>145</v>
      </c>
      <c r="F175" s="171">
        <f>TRANSITO!G8</f>
        <v>2175</v>
      </c>
      <c r="G175" s="171">
        <f>TRANSITO!H8</f>
        <v>0</v>
      </c>
      <c r="H175" s="171">
        <f>TRANSITO!I8</f>
        <v>0</v>
      </c>
      <c r="I175" s="171">
        <f>TRANSITO!J8</f>
        <v>4</v>
      </c>
      <c r="J175" s="171">
        <f>TRANSITO!K8</f>
        <v>60</v>
      </c>
      <c r="K175" s="171">
        <f>TRANSITO!L8</f>
        <v>2235</v>
      </c>
      <c r="L175" s="163">
        <v>543</v>
      </c>
    </row>
    <row r="176" spans="1:12" ht="25.15" customHeight="1" thickTop="1" x14ac:dyDescent="0.25">
      <c r="A176" s="172" t="s">
        <v>253</v>
      </c>
      <c r="B176" s="187"/>
      <c r="C176" s="187"/>
      <c r="D176" s="222"/>
      <c r="E176" s="188"/>
      <c r="F176" s="188">
        <f t="shared" ref="F176:K176" si="7">SUM(F126:F175)</f>
        <v>195374</v>
      </c>
      <c r="G176" s="188">
        <f t="shared" si="7"/>
        <v>1044</v>
      </c>
      <c r="H176" s="188">
        <f t="shared" si="7"/>
        <v>15610</v>
      </c>
      <c r="I176" s="188">
        <f t="shared" si="7"/>
        <v>4</v>
      </c>
      <c r="J176" s="188">
        <f t="shared" si="7"/>
        <v>60</v>
      </c>
      <c r="K176" s="188">
        <f t="shared" si="7"/>
        <v>179824</v>
      </c>
      <c r="L176" s="146">
        <f>SUM(L6:L175)</f>
        <v>131848</v>
      </c>
    </row>
    <row r="177" spans="1:12" ht="25.15" customHeight="1" x14ac:dyDescent="0.2">
      <c r="A177" s="97"/>
      <c r="B177" s="272"/>
      <c r="C177" s="272"/>
      <c r="D177" s="223"/>
      <c r="E177" s="173"/>
      <c r="F177" s="212">
        <f t="shared" ref="F177:K177" si="8">SUM(F122+F125+F176)</f>
        <v>645989</v>
      </c>
      <c r="G177" s="212">
        <f t="shared" si="8"/>
        <v>3674</v>
      </c>
      <c r="H177" s="212">
        <f t="shared" si="8"/>
        <v>55060</v>
      </c>
      <c r="I177" s="212">
        <f t="shared" si="8"/>
        <v>197</v>
      </c>
      <c r="J177" s="212">
        <f t="shared" si="8"/>
        <v>2955</v>
      </c>
      <c r="K177" s="212">
        <f t="shared" si="8"/>
        <v>593884</v>
      </c>
      <c r="L177" s="213"/>
    </row>
    <row r="178" spans="1:12" ht="25.15" customHeight="1" x14ac:dyDescent="0.2"/>
    <row r="179" spans="1:12" ht="25.15" customHeight="1" x14ac:dyDescent="0.2"/>
  </sheetData>
  <printOptions horizontalCentered="1"/>
  <pageMargins left="0" right="0" top="0.35433070866141736" bottom="0.39370078740157483" header="0.31496062992125984" footer="0.31496062992125984"/>
  <pageSetup scale="9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EVENTUALES1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lastPrinted>2015-10-27T19:49:53Z</cp:lastPrinted>
  <dcterms:created xsi:type="dcterms:W3CDTF">2001-11-17T02:29:52Z</dcterms:created>
  <dcterms:modified xsi:type="dcterms:W3CDTF">2016-02-23T20:36:14Z</dcterms:modified>
</cp:coreProperties>
</file>